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SVČ\ROZPOČTY\FS VISION\BETEL TDI\POKUS - FAKTURACE\ZMĚNOVÉ LISTY\"/>
    </mc:Choice>
  </mc:AlternateContent>
  <bookViews>
    <workbookView xWindow="0" yWindow="0" windowWidth="0" windowHeight="0"/>
  </bookViews>
  <sheets>
    <sheet name="Rekapitulace stavby" sheetId="1" r:id="rId1"/>
    <sheet name="Vícepráce - Sádrokartony" sheetId="2" r:id="rId2"/>
    <sheet name="Méněpráce - Zdravotně tec..." sheetId="3" r:id="rId3"/>
    <sheet name="Vícepráce - Zdravotně tec..." sheetId="4" r:id="rId4"/>
    <sheet name="Méněpráce - Obklady" sheetId="5" r:id="rId5"/>
    <sheet name="OBK-BYT - VIC - Obklady -..." sheetId="6" r:id="rId6"/>
    <sheet name="Méněpráce - PVC, dlažby" sheetId="7" r:id="rId7"/>
    <sheet name="Vícepráce - PVC,  dlažby" sheetId="8" r:id="rId8"/>
    <sheet name="Méněpráce - Ústřední vytá..." sheetId="9" r:id="rId9"/>
    <sheet name="Vícepráce - Ústřední vytá..." sheetId="10" r:id="rId10"/>
    <sheet name="Méněpráce - Parapety" sheetId="11" r:id="rId11"/>
    <sheet name="Vícepráce - Parapety" sheetId="12" r:id="rId12"/>
  </sheets>
  <definedNames>
    <definedName name="_xlnm.Print_Area" localSheetId="0">'Rekapitulace stavby'!$D$4:$AO$76,'Rekapitulace stavby'!$C$82:$AQ$112</definedName>
    <definedName name="_xlnm.Print_Titles" localSheetId="0">'Rekapitulace stavby'!$92:$92</definedName>
    <definedName name="_xlnm._FilterDatabase" localSheetId="1" hidden="1">'Vícepráce - Sádrokartony'!$C$121:$K$136</definedName>
    <definedName name="_xlnm.Print_Area" localSheetId="1">'Vícepráce - Sádrokartony'!$C$82:$J$101,'Vícepráce - Sádrokartony'!$C$107:$K$136</definedName>
    <definedName name="_xlnm.Print_Titles" localSheetId="1">'Vícepráce - Sádrokartony'!$121:$121</definedName>
    <definedName name="_xlnm._FilterDatabase" localSheetId="2" hidden="1">'Méněpráce - Zdravotně tec...'!$C$123:$K$153</definedName>
    <definedName name="_xlnm.Print_Area" localSheetId="2">'Méněpráce - Zdravotně tec...'!$C$82:$J$103,'Méněpráce - Zdravotně tec...'!$C$109:$K$153</definedName>
    <definedName name="_xlnm.Print_Titles" localSheetId="2">'Méněpráce - Zdravotně tec...'!$123:$123</definedName>
    <definedName name="_xlnm._FilterDatabase" localSheetId="3" hidden="1">'Vícepráce - Zdravotně tec...'!$C$129:$K$244</definedName>
    <definedName name="_xlnm.Print_Area" localSheetId="3">'Vícepráce - Zdravotně tec...'!$C$82:$J$109,'Vícepráce - Zdravotně tec...'!$C$115:$K$244</definedName>
    <definedName name="_xlnm.Print_Titles" localSheetId="3">'Vícepráce - Zdravotně tec...'!$129:$129</definedName>
    <definedName name="_xlnm._FilterDatabase" localSheetId="4" hidden="1">'Méněpráce - Obklady'!$C$121:$K$141</definedName>
    <definedName name="_xlnm.Print_Area" localSheetId="4">'Méněpráce - Obklady'!$C$82:$J$101,'Méněpráce - Obklady'!$C$107:$K$141</definedName>
    <definedName name="_xlnm.Print_Titles" localSheetId="4">'Méněpráce - Obklady'!$121:$121</definedName>
    <definedName name="_xlnm._FilterDatabase" localSheetId="5" hidden="1">'OBK-BYT - VIC - Obklady -...'!$C$122:$K$139</definedName>
    <definedName name="_xlnm.Print_Area" localSheetId="5">'OBK-BYT - VIC - Obklady -...'!$C$82:$J$102,'OBK-BYT - VIC - Obklady -...'!$C$108:$K$139</definedName>
    <definedName name="_xlnm.Print_Titles" localSheetId="5">'OBK-BYT - VIC - Obklady -...'!$122:$122</definedName>
    <definedName name="_xlnm._FilterDatabase" localSheetId="6" hidden="1">'Méněpráce - PVC, dlažby'!$C$122:$K$151</definedName>
    <definedName name="_xlnm.Print_Area" localSheetId="6">'Méněpráce - PVC, dlažby'!$C$82:$J$102,'Méněpráce - PVC, dlažby'!$C$108:$K$151</definedName>
    <definedName name="_xlnm.Print_Titles" localSheetId="6">'Méněpráce - PVC, dlažby'!$122:$122</definedName>
    <definedName name="_xlnm._FilterDatabase" localSheetId="7" hidden="1">'Vícepráce - PVC,  dlažby'!$C$123:$K$155</definedName>
    <definedName name="_xlnm.Print_Area" localSheetId="7">'Vícepráce - PVC,  dlažby'!$C$82:$J$103,'Vícepráce - PVC,  dlažby'!$C$109:$K$155</definedName>
    <definedName name="_xlnm.Print_Titles" localSheetId="7">'Vícepráce - PVC,  dlažby'!$123:$123</definedName>
    <definedName name="_xlnm._FilterDatabase" localSheetId="8" hidden="1">'Méněpráce - Ústřední vytá...'!$C$122:$K$148</definedName>
    <definedName name="_xlnm.Print_Area" localSheetId="8">'Méněpráce - Ústřední vytá...'!$C$82:$J$102,'Méněpráce - Ústřední vytá...'!$C$108:$K$148</definedName>
    <definedName name="_xlnm.Print_Titles" localSheetId="8">'Méněpráce - Ústřední vytá...'!$122:$122</definedName>
    <definedName name="_xlnm._FilterDatabase" localSheetId="9" hidden="1">'Vícepráce - Ústřední vytá...'!$C$124:$K$197</definedName>
    <definedName name="_xlnm.Print_Area" localSheetId="9">'Vícepráce - Ústřední vytá...'!$C$82:$J$104,'Vícepráce - Ústřední vytá...'!$C$110:$K$197</definedName>
    <definedName name="_xlnm.Print_Titles" localSheetId="9">'Vícepráce - Ústřední vytá...'!$124:$124</definedName>
    <definedName name="_xlnm._FilterDatabase" localSheetId="10" hidden="1">'Méněpráce - Parapety'!$C$121:$K$130</definedName>
    <definedName name="_xlnm.Print_Area" localSheetId="10">'Méněpráce - Parapety'!$C$82:$J$101,'Méněpráce - Parapety'!$C$107:$K$130</definedName>
    <definedName name="_xlnm.Print_Titles" localSheetId="10">'Méněpráce - Parapety'!$121:$121</definedName>
    <definedName name="_xlnm._FilterDatabase" localSheetId="11" hidden="1">'Vícepráce - Parapety'!$C$121:$K$130</definedName>
    <definedName name="_xlnm.Print_Area" localSheetId="11">'Vícepráce - Parapety'!$C$82:$J$101,'Vícepráce - Parapety'!$C$107:$K$130</definedName>
    <definedName name="_xlnm.Print_Titles" localSheetId="11">'Vícepráce - Parapety'!$121:$121</definedName>
  </definedNames>
  <calcPr/>
</workbook>
</file>

<file path=xl/calcChain.xml><?xml version="1.0" encoding="utf-8"?>
<calcChain xmlns="http://schemas.openxmlformats.org/spreadsheetml/2006/main">
  <c i="12" l="1" r="J39"/>
  <c r="J38"/>
  <c i="1" r="AY111"/>
  <c i="12" r="J37"/>
  <c i="1" r="AX111"/>
  <c i="12"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11" r="J39"/>
  <c r="J38"/>
  <c i="1" r="AY110"/>
  <c i="11" r="J37"/>
  <c i="1" r="AX110"/>
  <c i="11"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10" r="J39"/>
  <c r="J38"/>
  <c i="1" r="AY108"/>
  <c i="10" r="J37"/>
  <c i="1" r="AX108"/>
  <c i="10"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1"/>
  <c r="BH181"/>
  <c r="BG181"/>
  <c r="BF181"/>
  <c r="T181"/>
  <c r="R181"/>
  <c r="P181"/>
  <c r="BI179"/>
  <c r="BH179"/>
  <c r="BG179"/>
  <c r="BF179"/>
  <c r="T179"/>
  <c r="R179"/>
  <c r="P179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119"/>
  <c r="E7"/>
  <c r="E113"/>
  <c i="9" r="J39"/>
  <c r="J38"/>
  <c i="1" r="AY107"/>
  <c i="9" r="J37"/>
  <c i="1" r="AX107"/>
  <c i="9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85"/>
  <c i="8" r="J39"/>
  <c r="J38"/>
  <c i="1" r="AY105"/>
  <c i="8" r="J37"/>
  <c i="1" r="AX105"/>
  <c i="8"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91"/>
  <c r="E7"/>
  <c r="E112"/>
  <c i="7" r="J39"/>
  <c r="J38"/>
  <c i="1" r="AY104"/>
  <c i="7" r="J37"/>
  <c i="1" r="AX104"/>
  <c i="7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111"/>
  <c i="6" r="J39"/>
  <c r="J38"/>
  <c i="1" r="AY102"/>
  <c i="6" r="J37"/>
  <c i="1" r="AX102"/>
  <c i="6"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111"/>
  <c i="5" r="J39"/>
  <c r="J38"/>
  <c i="1" r="AY101"/>
  <c i="5" r="J37"/>
  <c i="1" r="AX101"/>
  <c i="5"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0"/>
  <c r="BH130"/>
  <c r="BG130"/>
  <c r="BF130"/>
  <c r="T130"/>
  <c r="R130"/>
  <c r="P130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4" r="J39"/>
  <c r="J38"/>
  <c i="1" r="AY99"/>
  <c i="4" r="J37"/>
  <c i="1" r="AX99"/>
  <c i="4" r="BI243"/>
  <c r="BH243"/>
  <c r="BG243"/>
  <c r="BF243"/>
  <c r="T243"/>
  <c r="T242"/>
  <c r="R243"/>
  <c r="R242"/>
  <c r="P243"/>
  <c r="P242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F127"/>
  <c r="J126"/>
  <c r="F126"/>
  <c r="F124"/>
  <c r="E122"/>
  <c r="F94"/>
  <c r="J93"/>
  <c r="F93"/>
  <c r="F91"/>
  <c r="E89"/>
  <c r="J26"/>
  <c r="E26"/>
  <c r="J127"/>
  <c r="J25"/>
  <c r="J14"/>
  <c r="J91"/>
  <c r="E7"/>
  <c r="E118"/>
  <c i="3" r="J39"/>
  <c r="J38"/>
  <c i="1" r="AY98"/>
  <c i="3" r="J37"/>
  <c i="1" r="AX98"/>
  <c i="3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118"/>
  <c r="E7"/>
  <c r="E112"/>
  <c i="2" r="J39"/>
  <c r="J38"/>
  <c i="1" r="AY96"/>
  <c i="2" r="J37"/>
  <c i="1" r="AX96"/>
  <c i="2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1" r="L90"/>
  <c r="AM90"/>
  <c r="AM89"/>
  <c r="L89"/>
  <c r="AM87"/>
  <c r="L87"/>
  <c r="L85"/>
  <c r="L84"/>
  <c i="12" r="BK130"/>
  <c r="J130"/>
  <c r="BK129"/>
  <c r="J129"/>
  <c r="BK127"/>
  <c r="J127"/>
  <c r="BK125"/>
  <c r="J125"/>
  <c i="11" r="BK130"/>
  <c r="J129"/>
  <c r="BK128"/>
  <c r="BK127"/>
  <c r="J125"/>
  <c i="10" r="BK197"/>
  <c r="J196"/>
  <c r="J190"/>
  <c r="BK179"/>
  <c r="BK173"/>
  <c r="J169"/>
  <c r="BK165"/>
  <c r="BK158"/>
  <c r="J156"/>
  <c r="J154"/>
  <c r="BK152"/>
  <c r="J149"/>
  <c r="J138"/>
  <c r="BK137"/>
  <c r="BK133"/>
  <c r="BK130"/>
  <c i="9" r="BK148"/>
  <c r="J147"/>
  <c r="J131"/>
  <c r="J129"/>
  <c r="BK128"/>
  <c r="BK127"/>
  <c i="8" r="BK154"/>
  <c r="J149"/>
  <c r="J147"/>
  <c r="J145"/>
  <c r="J143"/>
  <c r="J141"/>
  <c r="BK136"/>
  <c r="BK133"/>
  <c r="BK129"/>
  <c r="J127"/>
  <c i="7" r="J142"/>
  <c r="J134"/>
  <c r="BK128"/>
  <c r="J127"/>
  <c r="J126"/>
  <c i="6" r="BK138"/>
  <c r="BK129"/>
  <c r="J126"/>
  <c i="5" r="J141"/>
  <c r="J132"/>
  <c r="BK125"/>
  <c i="12" r="F38"/>
  <c i="11" r="J130"/>
  <c r="BK129"/>
  <c r="J128"/>
  <c r="J127"/>
  <c i="10" r="BK196"/>
  <c r="BK194"/>
  <c r="BK186"/>
  <c r="BK167"/>
  <c r="J165"/>
  <c r="J152"/>
  <c r="BK145"/>
  <c r="J128"/>
  <c i="9" r="J148"/>
  <c r="BK145"/>
  <c r="BK144"/>
  <c r="BK140"/>
  <c r="J136"/>
  <c r="BK132"/>
  <c r="J126"/>
  <c i="8" r="BK152"/>
  <c r="BK149"/>
  <c r="J148"/>
  <c r="BK145"/>
  <c r="J139"/>
  <c i="7" r="J150"/>
  <c r="BK148"/>
  <c r="J136"/>
  <c r="BK130"/>
  <c r="J128"/>
  <c r="BK127"/>
  <c i="6" r="J138"/>
  <c r="J134"/>
  <c r="J132"/>
  <c r="BK131"/>
  <c r="J129"/>
  <c i="5" r="BK140"/>
  <c r="BK136"/>
  <c r="BK132"/>
  <c r="BK130"/>
  <c r="J125"/>
  <c i="4" r="BK243"/>
  <c r="BK238"/>
  <c r="J236"/>
  <c r="BK235"/>
  <c r="J231"/>
  <c r="BK227"/>
  <c r="BK225"/>
  <c r="J224"/>
  <c r="J222"/>
  <c r="J221"/>
  <c r="BK219"/>
  <c r="BK218"/>
  <c r="J217"/>
  <c r="J216"/>
  <c r="BK215"/>
  <c r="BK214"/>
  <c r="J210"/>
  <c r="J208"/>
  <c r="J207"/>
  <c r="BK205"/>
  <c r="BK204"/>
  <c r="J203"/>
  <c r="J201"/>
  <c r="BK197"/>
  <c r="J195"/>
  <c r="BK194"/>
  <c r="BK193"/>
  <c r="J192"/>
  <c r="BK187"/>
  <c r="J182"/>
  <c r="BK177"/>
  <c r="BK175"/>
  <c r="J173"/>
  <c r="J172"/>
  <c r="BK170"/>
  <c r="BK168"/>
  <c r="J166"/>
  <c r="BK160"/>
  <c r="J155"/>
  <c r="J153"/>
  <c r="BK151"/>
  <c r="BK149"/>
  <c r="J147"/>
  <c r="J145"/>
  <c r="BK138"/>
  <c r="BK136"/>
  <c r="J133"/>
  <c i="3" r="J153"/>
  <c r="BK151"/>
  <c r="BK150"/>
  <c r="BK149"/>
  <c r="BK148"/>
  <c r="BK147"/>
  <c r="BK146"/>
  <c r="J145"/>
  <c r="BK144"/>
  <c r="BK143"/>
  <c r="J141"/>
  <c r="BK139"/>
  <c r="J138"/>
  <c r="J134"/>
  <c r="BK130"/>
  <c r="J129"/>
  <c r="BK128"/>
  <c r="BK127"/>
  <c i="2" r="BK136"/>
  <c r="BK135"/>
  <c r="BK134"/>
  <c r="BK132"/>
  <c r="BK125"/>
  <c i="1" r="AS109"/>
  <c r="AS97"/>
  <c i="11" r="BK125"/>
  <c i="10" r="J192"/>
  <c r="BK190"/>
  <c r="J186"/>
  <c r="J181"/>
  <c r="J173"/>
  <c r="BK171"/>
  <c r="J158"/>
  <c r="BK150"/>
  <c r="BK149"/>
  <c r="J145"/>
  <c r="J141"/>
  <c r="BK139"/>
  <c i="9" r="BK147"/>
  <c r="BK146"/>
  <c r="BK129"/>
  <c r="J128"/>
  <c i="8" r="BK150"/>
  <c r="BK143"/>
  <c r="BK141"/>
  <c r="BK139"/>
  <c r="BK138"/>
  <c r="J133"/>
  <c i="7" r="J151"/>
  <c r="J148"/>
  <c r="BK142"/>
  <c r="J138"/>
  <c i="6" r="F39"/>
  <c i="10" r="J197"/>
  <c r="J194"/>
  <c r="BK192"/>
  <c r="BK181"/>
  <c r="J179"/>
  <c r="J171"/>
  <c r="BK169"/>
  <c r="J167"/>
  <c r="BK156"/>
  <c r="BK154"/>
  <c r="J150"/>
  <c r="BK141"/>
  <c r="J139"/>
  <c r="BK138"/>
  <c r="J137"/>
  <c r="J133"/>
  <c r="J130"/>
  <c r="BK128"/>
  <c i="9" r="J146"/>
  <c r="J145"/>
  <c r="J144"/>
  <c r="J140"/>
  <c r="BK136"/>
  <c r="J132"/>
  <c r="BK131"/>
  <c r="J127"/>
  <c r="BK126"/>
  <c i="8" r="J154"/>
  <c r="J152"/>
  <c r="J150"/>
  <c r="BK148"/>
  <c r="BK147"/>
  <c r="J138"/>
  <c r="J136"/>
  <c r="J129"/>
  <c r="BK127"/>
  <c i="7" r="BK151"/>
  <c r="BK150"/>
  <c r="BK144"/>
  <c r="J144"/>
  <c r="BK138"/>
  <c r="BK136"/>
  <c r="BK134"/>
  <c r="J130"/>
  <c r="BK126"/>
  <c i="6" r="BK134"/>
  <c r="BK132"/>
  <c r="J131"/>
  <c r="BK126"/>
  <c i="5" r="BK141"/>
  <c r="J140"/>
  <c r="J136"/>
  <c r="J130"/>
  <c i="4" r="J243"/>
  <c r="J238"/>
  <c r="BK236"/>
  <c r="J235"/>
  <c r="BK231"/>
  <c r="J227"/>
  <c r="J225"/>
  <c r="BK224"/>
  <c r="BK222"/>
  <c r="BK221"/>
  <c r="J219"/>
  <c r="J218"/>
  <c r="BK217"/>
  <c r="BK216"/>
  <c r="J215"/>
  <c r="J214"/>
  <c r="BK210"/>
  <c r="BK208"/>
  <c r="BK207"/>
  <c r="J205"/>
  <c r="J204"/>
  <c r="BK203"/>
  <c r="BK201"/>
  <c r="J197"/>
  <c r="BK195"/>
  <c r="J194"/>
  <c r="J193"/>
  <c r="BK192"/>
  <c r="J187"/>
  <c r="BK182"/>
  <c r="J177"/>
  <c r="J175"/>
  <c r="BK173"/>
  <c r="BK172"/>
  <c r="J170"/>
  <c r="J168"/>
  <c r="BK166"/>
  <c r="J160"/>
  <c r="BK155"/>
  <c r="BK153"/>
  <c r="J151"/>
  <c r="J149"/>
  <c r="BK147"/>
  <c r="BK145"/>
  <c r="J138"/>
  <c r="J136"/>
  <c r="BK133"/>
  <c i="3" r="BK153"/>
  <c r="J151"/>
  <c r="J150"/>
  <c r="J149"/>
  <c r="J148"/>
  <c r="J147"/>
  <c r="J146"/>
  <c r="BK145"/>
  <c r="J144"/>
  <c r="J143"/>
  <c r="BK141"/>
  <c r="J139"/>
  <c r="BK138"/>
  <c r="BK134"/>
  <c r="J130"/>
  <c r="BK129"/>
  <c r="J128"/>
  <c r="J127"/>
  <c i="2" r="J136"/>
  <c r="J135"/>
  <c r="J134"/>
  <c r="J132"/>
  <c r="J125"/>
  <c i="1" r="AS106"/>
  <c r="AS103"/>
  <c r="AS100"/>
  <c r="AS95"/>
  <c i="2" l="1" r="BK124"/>
  <c r="BK123"/>
  <c r="J123"/>
  <c r="J99"/>
  <c r="T124"/>
  <c r="T123"/>
  <c r="T122"/>
  <c i="3" r="BK126"/>
  <c r="T126"/>
  <c r="P140"/>
  <c r="T140"/>
  <c i="4" r="P135"/>
  <c r="P131"/>
  <c r="P130"/>
  <c i="1" r="AU99"/>
  <c i="4" r="R135"/>
  <c r="R131"/>
  <c r="BK144"/>
  <c r="J144"/>
  <c r="J103"/>
  <c r="R144"/>
  <c r="T144"/>
  <c r="P150"/>
  <c r="T150"/>
  <c r="P174"/>
  <c r="T174"/>
  <c r="P196"/>
  <c r="R196"/>
  <c i="5" r="R124"/>
  <c r="R123"/>
  <c r="R122"/>
  <c i="6" r="R125"/>
  <c r="R133"/>
  <c i="7" r="T125"/>
  <c r="T129"/>
  <c i="8" r="BK140"/>
  <c r="J140"/>
  <c r="J101"/>
  <c r="BK151"/>
  <c r="J151"/>
  <c r="J102"/>
  <c i="9" r="T125"/>
  <c r="T130"/>
  <c i="10" r="BK127"/>
  <c r="J127"/>
  <c r="J100"/>
  <c r="R127"/>
  <c r="R132"/>
  <c r="P140"/>
  <c r="R151"/>
  <c i="6" r="P125"/>
  <c r="P133"/>
  <c i="7" r="R129"/>
  <c i="8" r="P126"/>
  <c r="P125"/>
  <c r="P124"/>
  <c i="1" r="AU105"/>
  <c i="8" r="P140"/>
  <c r="P151"/>
  <c i="9" r="P125"/>
  <c r="P130"/>
  <c i="10" r="P127"/>
  <c r="P132"/>
  <c r="R140"/>
  <c r="P151"/>
  <c i="2" r="P124"/>
  <c r="P123"/>
  <c r="P122"/>
  <c i="1" r="AU96"/>
  <c i="2" r="R124"/>
  <c r="R123"/>
  <c r="R122"/>
  <c i="3" r="P126"/>
  <c r="P125"/>
  <c r="P124"/>
  <c i="1" r="AU98"/>
  <c i="3" r="R126"/>
  <c r="BK140"/>
  <c r="J140"/>
  <c r="J101"/>
  <c r="R140"/>
  <c i="4" r="BK135"/>
  <c r="J135"/>
  <c r="J101"/>
  <c r="T135"/>
  <c r="T131"/>
  <c r="P144"/>
  <c r="P143"/>
  <c r="BK150"/>
  <c r="J150"/>
  <c r="J104"/>
  <c r="R150"/>
  <c r="BK174"/>
  <c r="J174"/>
  <c r="J105"/>
  <c r="R174"/>
  <c r="BK196"/>
  <c r="J196"/>
  <c r="J106"/>
  <c r="T196"/>
  <c i="5" r="BK124"/>
  <c r="J124"/>
  <c r="J100"/>
  <c r="T124"/>
  <c r="T123"/>
  <c r="T122"/>
  <c i="6" r="T125"/>
  <c r="T133"/>
  <c i="7" r="P125"/>
  <c r="BK129"/>
  <c r="J129"/>
  <c r="J101"/>
  <c i="8" r="R126"/>
  <c r="R140"/>
  <c r="R151"/>
  <c i="9" r="BK125"/>
  <c r="J125"/>
  <c r="J100"/>
  <c r="BK130"/>
  <c r="J130"/>
  <c r="J101"/>
  <c i="10" r="T127"/>
  <c r="BK140"/>
  <c r="J140"/>
  <c r="J102"/>
  <c r="T151"/>
  <c i="11" r="R124"/>
  <c r="R123"/>
  <c r="R122"/>
  <c i="5" r="P124"/>
  <c r="P123"/>
  <c r="P122"/>
  <c i="1" r="AU101"/>
  <c i="6" r="BK125"/>
  <c r="J125"/>
  <c r="J100"/>
  <c r="BK133"/>
  <c r="J133"/>
  <c r="J101"/>
  <c i="7" r="BK125"/>
  <c r="J125"/>
  <c r="J100"/>
  <c r="R125"/>
  <c r="R124"/>
  <c r="R123"/>
  <c r="P129"/>
  <c i="8" r="BK126"/>
  <c r="J126"/>
  <c r="J100"/>
  <c r="T126"/>
  <c r="T125"/>
  <c r="T124"/>
  <c r="T140"/>
  <c r="T151"/>
  <c i="9" r="R125"/>
  <c r="R130"/>
  <c i="10" r="BK132"/>
  <c r="J132"/>
  <c r="J101"/>
  <c r="T132"/>
  <c r="T140"/>
  <c r="BK151"/>
  <c r="J151"/>
  <c r="J103"/>
  <c i="11" r="BK124"/>
  <c r="J124"/>
  <c r="J100"/>
  <c r="P124"/>
  <c r="P123"/>
  <c r="P122"/>
  <c i="1" r="AU110"/>
  <c i="11" r="T124"/>
  <c r="T123"/>
  <c r="T122"/>
  <c i="12" r="BK124"/>
  <c r="J124"/>
  <c r="J100"/>
  <c r="P124"/>
  <c r="P123"/>
  <c r="P122"/>
  <c i="1" r="AU111"/>
  <c i="12" r="R124"/>
  <c r="R123"/>
  <c r="R122"/>
  <c r="T124"/>
  <c r="T123"/>
  <c r="T122"/>
  <c i="2" r="J94"/>
  <c r="BE125"/>
  <c r="BE134"/>
  <c r="BE136"/>
  <c i="3" r="E85"/>
  <c r="J94"/>
  <c r="BE129"/>
  <c r="BE134"/>
  <c r="BE139"/>
  <c r="BE141"/>
  <c r="BE144"/>
  <c r="BE146"/>
  <c r="BE150"/>
  <c r="BE151"/>
  <c i="4" r="J94"/>
  <c r="J124"/>
  <c r="BE138"/>
  <c r="BE145"/>
  <c r="BE149"/>
  <c r="BE151"/>
  <c r="BE153"/>
  <c r="BE166"/>
  <c r="BE168"/>
  <c r="BE172"/>
  <c r="BE173"/>
  <c r="BE182"/>
  <c r="BE192"/>
  <c r="BE193"/>
  <c r="BE201"/>
  <c r="BE204"/>
  <c r="BE205"/>
  <c r="BE207"/>
  <c r="BE208"/>
  <c r="BE214"/>
  <c r="BE216"/>
  <c r="BE217"/>
  <c r="BE219"/>
  <c r="BE221"/>
  <c r="BE222"/>
  <c r="BE227"/>
  <c r="BE235"/>
  <c r="BE243"/>
  <c r="BK132"/>
  <c r="J132"/>
  <c r="J100"/>
  <c r="BK237"/>
  <c r="J237"/>
  <c r="J107"/>
  <c i="5" r="J91"/>
  <c r="J94"/>
  <c r="BE125"/>
  <c r="BE140"/>
  <c r="BE141"/>
  <c i="6" r="J91"/>
  <c r="BE131"/>
  <c r="BE138"/>
  <c i="7" r="BE127"/>
  <c r="BE142"/>
  <c r="BE148"/>
  <c i="8" r="E85"/>
  <c r="J94"/>
  <c r="BE133"/>
  <c i="9" r="J94"/>
  <c r="BE128"/>
  <c r="BE131"/>
  <c r="BE148"/>
  <c i="10" r="E85"/>
  <c r="J91"/>
  <c r="BE128"/>
  <c r="BE145"/>
  <c r="BE158"/>
  <c r="BE165"/>
  <c r="BE171"/>
  <c r="BE186"/>
  <c r="BE197"/>
  <c i="11" r="E85"/>
  <c r="J91"/>
  <c i="7" r="J94"/>
  <c r="BE126"/>
  <c r="BE150"/>
  <c i="8" r="J118"/>
  <c r="BE136"/>
  <c r="BE138"/>
  <c r="BE143"/>
  <c r="BE145"/>
  <c r="BE147"/>
  <c r="BE148"/>
  <c r="BE152"/>
  <c i="9" r="J91"/>
  <c r="E111"/>
  <c r="BE126"/>
  <c r="BE136"/>
  <c r="BE144"/>
  <c i="10" r="BE133"/>
  <c r="BE152"/>
  <c r="BE154"/>
  <c r="BE167"/>
  <c r="BE194"/>
  <c r="BE196"/>
  <c i="2" r="E85"/>
  <c r="J91"/>
  <c r="BE132"/>
  <c r="BE135"/>
  <c i="3" r="J91"/>
  <c r="BE127"/>
  <c r="BE128"/>
  <c r="BE130"/>
  <c r="BE138"/>
  <c r="BE143"/>
  <c r="BE145"/>
  <c r="BE147"/>
  <c r="BE148"/>
  <c r="BE149"/>
  <c r="BE153"/>
  <c r="BK152"/>
  <c r="J152"/>
  <c r="J102"/>
  <c i="4" r="E85"/>
  <c r="BE133"/>
  <c r="BE136"/>
  <c r="BE147"/>
  <c r="BE155"/>
  <c r="BE160"/>
  <c r="BE170"/>
  <c r="BE175"/>
  <c r="BE177"/>
  <c r="BE187"/>
  <c r="BE194"/>
  <c r="BE195"/>
  <c r="BE197"/>
  <c r="BE203"/>
  <c r="BE210"/>
  <c r="BE215"/>
  <c r="BE218"/>
  <c r="BE224"/>
  <c r="BE225"/>
  <c r="BE231"/>
  <c r="BE236"/>
  <c r="BE238"/>
  <c r="BK242"/>
  <c r="J242"/>
  <c r="J108"/>
  <c i="5" r="E85"/>
  <c r="BE130"/>
  <c i="6" r="E85"/>
  <c r="J94"/>
  <c r="BE129"/>
  <c i="7" r="E85"/>
  <c r="J91"/>
  <c r="BE128"/>
  <c r="BE130"/>
  <c r="BE138"/>
  <c i="8" r="BE127"/>
  <c r="BE129"/>
  <c r="BE139"/>
  <c r="BE141"/>
  <c r="BE150"/>
  <c r="BE154"/>
  <c i="9" r="BE127"/>
  <c r="BE129"/>
  <c r="BE147"/>
  <c i="10" r="BE130"/>
  <c r="BE137"/>
  <c r="BE138"/>
  <c r="BE149"/>
  <c r="BE156"/>
  <c r="BE169"/>
  <c r="BE173"/>
  <c r="BE179"/>
  <c r="BE190"/>
  <c i="11" r="BE128"/>
  <c r="BE130"/>
  <c i="1" r="BC111"/>
  <c i="5" r="BE132"/>
  <c r="BE136"/>
  <c i="6" r="BE126"/>
  <c r="BE132"/>
  <c r="BE134"/>
  <c i="1" r="BD102"/>
  <c i="7" r="BE134"/>
  <c r="BE136"/>
  <c r="BE144"/>
  <c r="BE151"/>
  <c i="8" r="BE149"/>
  <c i="9" r="BE132"/>
  <c r="BE140"/>
  <c r="BE145"/>
  <c r="BE146"/>
  <c i="10" r="J94"/>
  <c r="BE139"/>
  <c r="BE141"/>
  <c r="BE150"/>
  <c r="BE181"/>
  <c r="BE192"/>
  <c i="11" r="J94"/>
  <c r="BE125"/>
  <c r="BE127"/>
  <c r="BE129"/>
  <c i="12" r="E85"/>
  <c r="J91"/>
  <c r="J94"/>
  <c r="BE125"/>
  <c r="BE127"/>
  <c r="BE129"/>
  <c r="BE130"/>
  <c i="2" r="F37"/>
  <c i="1" r="BB96"/>
  <c r="BB95"/>
  <c r="AX95"/>
  <c i="3" r="F39"/>
  <c i="1" r="BD98"/>
  <c i="4" r="J36"/>
  <c i="1" r="AW99"/>
  <c i="8" r="J36"/>
  <c i="1" r="AW105"/>
  <c i="10" r="J36"/>
  <c i="1" r="AW108"/>
  <c i="8" r="F36"/>
  <c i="1" r="BA105"/>
  <c i="9" r="F36"/>
  <c i="1" r="BA107"/>
  <c i="2" r="F39"/>
  <c i="1" r="BD96"/>
  <c r="BD95"/>
  <c i="3" r="J36"/>
  <c i="1" r="AW98"/>
  <c i="5" r="F39"/>
  <c i="1" r="BD101"/>
  <c i="10" r="F39"/>
  <c i="1" r="BD108"/>
  <c i="6" r="J36"/>
  <c i="1" r="AW102"/>
  <c i="7" r="J36"/>
  <c i="1" r="AW104"/>
  <c i="8" r="F38"/>
  <c i="1" r="BC105"/>
  <c i="10" r="F38"/>
  <c i="1" r="BC108"/>
  <c i="2" r="F36"/>
  <c i="1" r="BA96"/>
  <c r="BA95"/>
  <c r="AW95"/>
  <c i="3" r="F37"/>
  <c i="1" r="BB98"/>
  <c i="4" r="F38"/>
  <c i="1" r="BC99"/>
  <c i="6" r="F37"/>
  <c i="1" r="BB102"/>
  <c i="7" r="F38"/>
  <c i="1" r="BC104"/>
  <c i="7" r="F37"/>
  <c i="1" r="BB104"/>
  <c i="9" r="F38"/>
  <c i="1" r="BC107"/>
  <c i="2" r="J36"/>
  <c i="1" r="AW96"/>
  <c r="AU95"/>
  <c i="4" r="F37"/>
  <c i="1" r="BB99"/>
  <c i="6" r="F38"/>
  <c i="1" r="BC102"/>
  <c i="7" r="F39"/>
  <c i="1" r="BD104"/>
  <c i="9" r="F37"/>
  <c i="1" r="BB107"/>
  <c i="11" r="F38"/>
  <c i="1" r="BC110"/>
  <c i="5" r="F36"/>
  <c i="1" r="BA101"/>
  <c i="11" r="F36"/>
  <c i="1" r="BA110"/>
  <c i="11" r="F39"/>
  <c i="1" r="BD110"/>
  <c i="12" r="F37"/>
  <c i="1" r="BB111"/>
  <c i="2" r="F38"/>
  <c i="1" r="BC96"/>
  <c r="BC95"/>
  <c r="AY95"/>
  <c i="3" r="F36"/>
  <c i="1" r="BA98"/>
  <c i="5" r="F37"/>
  <c i="1" r="BB101"/>
  <c i="8" r="F39"/>
  <c i="1" r="BD105"/>
  <c i="3" r="F38"/>
  <c i="1" r="BC98"/>
  <c i="4" r="F39"/>
  <c i="1" r="BD99"/>
  <c i="6" r="F36"/>
  <c i="1" r="BA102"/>
  <c i="8" r="F37"/>
  <c i="1" r="BB105"/>
  <c i="11" r="J36"/>
  <c i="1" r="AW110"/>
  <c i="5" r="F38"/>
  <c i="1" r="BC101"/>
  <c i="9" r="F39"/>
  <c i="1" r="BD107"/>
  <c i="12" r="F36"/>
  <c i="1" r="BA111"/>
  <c i="12" r="F39"/>
  <c i="1" r="BD111"/>
  <c i="7" r="F36"/>
  <c i="1" r="BA104"/>
  <c i="9" r="J36"/>
  <c i="1" r="AW107"/>
  <c i="10" r="F37"/>
  <c i="1" r="BB108"/>
  <c i="4" r="F36"/>
  <c i="1" r="BA99"/>
  <c i="5" r="J36"/>
  <c i="1" r="AW101"/>
  <c i="10" r="F36"/>
  <c i="1" r="BA108"/>
  <c i="11" r="F37"/>
  <c i="1" r="BB110"/>
  <c i="12" r="J36"/>
  <c i="1" r="AW111"/>
  <c r="AS94"/>
  <c i="6" l="1" r="T124"/>
  <c r="T123"/>
  <c i="3" r="R125"/>
  <c r="R124"/>
  <c i="6" r="P124"/>
  <c r="P123"/>
  <c i="1" r="AU102"/>
  <c i="10" r="R126"/>
  <c r="R125"/>
  <c i="4" r="T143"/>
  <c r="T130"/>
  <c i="10" r="T126"/>
  <c r="T125"/>
  <c i="9" r="P124"/>
  <c r="P123"/>
  <c i="1" r="AU107"/>
  <c i="9" r="T124"/>
  <c r="T123"/>
  <c i="4" r="R143"/>
  <c r="R130"/>
  <c i="3" r="BK125"/>
  <c r="BK124"/>
  <c r="J124"/>
  <c r="J98"/>
  <c i="10" r="P126"/>
  <c r="P125"/>
  <c i="1" r="AU108"/>
  <c i="3" r="T125"/>
  <c r="T124"/>
  <c i="9" r="R124"/>
  <c r="R123"/>
  <c i="8" r="R125"/>
  <c r="R124"/>
  <c i="7" r="P124"/>
  <c r="P123"/>
  <c i="1" r="AU104"/>
  <c i="7" r="T124"/>
  <c r="T123"/>
  <c i="6" r="R124"/>
  <c r="R123"/>
  <c i="2" r="BK122"/>
  <c r="J122"/>
  <c r="J124"/>
  <c r="J100"/>
  <c i="3" r="J126"/>
  <c r="J100"/>
  <c i="4" r="BK143"/>
  <c r="J143"/>
  <c r="J102"/>
  <c i="5" r="BK123"/>
  <c r="J123"/>
  <c r="J99"/>
  <c i="8" r="BK125"/>
  <c r="J125"/>
  <c r="J99"/>
  <c i="7" r="BK124"/>
  <c r="BK123"/>
  <c r="J123"/>
  <c r="J98"/>
  <c i="9" r="BK124"/>
  <c r="J124"/>
  <c r="J99"/>
  <c i="4" r="BK131"/>
  <c r="BK130"/>
  <c r="J130"/>
  <c r="J98"/>
  <c i="6" r="BK124"/>
  <c r="BK123"/>
  <c r="J123"/>
  <c r="J98"/>
  <c i="11" r="BK123"/>
  <c r="J123"/>
  <c r="J99"/>
  <c i="10" r="BK126"/>
  <c r="J126"/>
  <c r="J99"/>
  <c i="12" r="BK123"/>
  <c r="J123"/>
  <c r="J99"/>
  <c i="1" r="BD100"/>
  <c r="BA106"/>
  <c r="AW106"/>
  <c i="3" r="F35"/>
  <c i="1" r="AZ98"/>
  <c i="10" r="J35"/>
  <c i="1" r="AV108"/>
  <c r="AT108"/>
  <c r="AU109"/>
  <c i="2" r="J35"/>
  <c i="1" r="AV96"/>
  <c r="AT96"/>
  <c i="6" r="F35"/>
  <c i="1" r="AZ102"/>
  <c i="10" r="F35"/>
  <c i="1" r="AZ108"/>
  <c i="7" r="F35"/>
  <c i="1" r="AZ104"/>
  <c i="12" r="F35"/>
  <c i="1" r="AZ111"/>
  <c r="AU100"/>
  <c r="AU103"/>
  <c r="BB97"/>
  <c r="AX97"/>
  <c r="BB103"/>
  <c r="AX103"/>
  <c r="BC106"/>
  <c r="AY106"/>
  <c i="4" r="J35"/>
  <c i="1" r="AV99"/>
  <c r="AT99"/>
  <c r="BD103"/>
  <c r="BD109"/>
  <c i="4" r="F35"/>
  <c i="1" r="AZ99"/>
  <c i="8" r="F35"/>
  <c i="1" r="AZ105"/>
  <c i="8" r="J35"/>
  <c i="1" r="AV105"/>
  <c r="AT105"/>
  <c i="12" r="J35"/>
  <c i="1" r="AV111"/>
  <c r="AT111"/>
  <c i="2" r="J32"/>
  <c i="1" r="AG96"/>
  <c r="AG95"/>
  <c r="BD97"/>
  <c r="BC103"/>
  <c r="AY103"/>
  <c r="BC109"/>
  <c r="AY109"/>
  <c i="6" r="J35"/>
  <c i="1" r="AV102"/>
  <c r="AT102"/>
  <c r="BA97"/>
  <c r="AW97"/>
  <c r="BB100"/>
  <c r="AX100"/>
  <c r="BA103"/>
  <c r="AW103"/>
  <c r="BD106"/>
  <c i="2" r="F35"/>
  <c i="1" r="AZ96"/>
  <c r="AZ95"/>
  <c r="AV95"/>
  <c r="AT95"/>
  <c i="5" r="F35"/>
  <c i="1" r="AZ101"/>
  <c i="9" r="J35"/>
  <c i="1" r="AV107"/>
  <c r="AT107"/>
  <c i="9" r="F35"/>
  <c i="1" r="AZ107"/>
  <c r="BA100"/>
  <c r="AW100"/>
  <c r="BB109"/>
  <c r="AX109"/>
  <c i="5" r="J35"/>
  <c i="1" r="AV101"/>
  <c r="AT101"/>
  <c r="AU97"/>
  <c r="BC97"/>
  <c r="AY97"/>
  <c r="BC100"/>
  <c r="AY100"/>
  <c r="BB106"/>
  <c r="AX106"/>
  <c r="BA109"/>
  <c r="AW109"/>
  <c i="3" r="J35"/>
  <c i="1" r="AV98"/>
  <c r="AT98"/>
  <c i="7" r="J35"/>
  <c i="1" r="AV104"/>
  <c r="AT104"/>
  <c i="11" r="J35"/>
  <c i="1" r="AV110"/>
  <c r="AT110"/>
  <c i="11" r="F35"/>
  <c i="1" r="AZ110"/>
  <c i="2" l="1" r="J41"/>
  <c i="1" r="AN96"/>
  <c i="2" r="J98"/>
  <c i="3" r="J125"/>
  <c r="J99"/>
  <c i="4" r="J131"/>
  <c r="J99"/>
  <c i="6" r="J124"/>
  <c r="J99"/>
  <c i="7" r="J124"/>
  <c r="J99"/>
  <c i="8" r="BK124"/>
  <c r="J124"/>
  <c r="J98"/>
  <c i="9" r="BK123"/>
  <c r="J123"/>
  <c r="J98"/>
  <c i="10" r="BK125"/>
  <c r="J125"/>
  <c i="11" r="BK122"/>
  <c r="J122"/>
  <c r="J98"/>
  <c i="5" r="BK122"/>
  <c r="J122"/>
  <c r="J98"/>
  <c i="12" r="BK122"/>
  <c r="J122"/>
  <c i="1" r="BD94"/>
  <c r="W33"/>
  <c r="AN95"/>
  <c r="AZ97"/>
  <c r="AV97"/>
  <c r="AT97"/>
  <c r="AZ109"/>
  <c r="AV109"/>
  <c r="AT109"/>
  <c r="AZ100"/>
  <c r="AV100"/>
  <c r="AT100"/>
  <c r="BB94"/>
  <c r="W31"/>
  <c r="BA94"/>
  <c r="W30"/>
  <c i="3" r="J32"/>
  <c i="1" r="AG98"/>
  <c r="AN98"/>
  <c i="10" r="J32"/>
  <c i="1" r="AG108"/>
  <c r="AN108"/>
  <c r="AZ103"/>
  <c r="AV103"/>
  <c r="AT103"/>
  <c r="BC94"/>
  <c r="W32"/>
  <c i="6" r="J32"/>
  <c i="1" r="AG102"/>
  <c r="AN102"/>
  <c r="AU106"/>
  <c r="AZ106"/>
  <c r="AV106"/>
  <c r="AT106"/>
  <c i="7" r="J32"/>
  <c i="1" r="AG104"/>
  <c r="AN104"/>
  <c i="4" r="J32"/>
  <c i="1" r="AG99"/>
  <c r="AN99"/>
  <c i="12" r="J32"/>
  <c i="1" r="AG111"/>
  <c r="AN111"/>
  <c i="4" l="1" r="J41"/>
  <c i="6" r="J41"/>
  <c i="12" r="J41"/>
  <c i="10" r="J98"/>
  <c i="3" r="J41"/>
  <c i="10" r="J41"/>
  <c i="12" r="J98"/>
  <c i="7" r="J41"/>
  <c i="1" r="AU94"/>
  <c r="AZ94"/>
  <c r="W29"/>
  <c r="AW94"/>
  <c r="AK30"/>
  <c i="5" r="J32"/>
  <c i="1" r="AG101"/>
  <c r="AN101"/>
  <c r="AX94"/>
  <c i="11" r="J32"/>
  <c i="1" r="AG110"/>
  <c r="AN110"/>
  <c r="AG97"/>
  <c r="AN97"/>
  <c r="AY94"/>
  <c i="8" r="J32"/>
  <c i="1" r="AG105"/>
  <c r="AN105"/>
  <c i="9" r="J32"/>
  <c i="1" r="AG107"/>
  <c r="AN107"/>
  <c i="8" l="1" r="J41"/>
  <c i="5" r="J41"/>
  <c i="9" r="J41"/>
  <c i="11" r="J41"/>
  <c i="1" r="AG109"/>
  <c r="AN109"/>
  <c r="AG100"/>
  <c r="AN100"/>
  <c r="AG106"/>
  <c r="AN106"/>
  <c r="AV94"/>
  <c r="AK29"/>
  <c r="AG103"/>
  <c r="AN103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<sst xmlns="http://schemas.openxmlformats.org/spreadsheetml/2006/main">
  <si>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</si>
  <si>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</si>
  <si>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</si>
  <si>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</si>
  <si>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{9ba36690-b320-4755-90ad-60ff22b43121}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</si>
  <si>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</si>
  <si>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</si>
  <si>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</si>
  <si>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</si>
  <si>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</si>
  <si>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</si>
  <si>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</si>
  <si>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</si>
  <si>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ZL3-SO01</t>
  </si>
  <si>
    <t>Stavba:</t>
  </si>
  <si>
    <t>ZL3 - SO 01 - BYT - Stavební úpravy a přístavba komunitního centra BETÉL</t>
  </si>
  <si>
    <t>KSO:</t>
  </si>
  <si>
    <t>CC-CZ:</t>
  </si>
  <si>
    <t>Místo:</t>
  </si>
  <si>
    <t xml:space="preserve"> </t>
  </si>
  <si>
    <t>Datum:</t>
  </si>
  <si>
    <t>4.6.2020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</si>
  <si>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</si>
  <si>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</si>
  <si>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</si>
  <si>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</si>
  <si>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</si>
  <si>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</si>
  <si>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</si>
  <si>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</si>
  <si>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</si>
  <si>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</si>
  <si>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</si>
  <si>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</si>
  <si>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</si>
  <si>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</si>
  <si>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</si>
  <si>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</si>
  <si>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</si>
  <si>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</si>
  <si>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</si>
  <si>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</si>
  <si>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</si>
  <si>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</si>
  <si>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</si>
  <si>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</si>
  <si>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</si>
  <si>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</si>
  <si>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</si>
  <si>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</si>
  <si>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</si>
  <si>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</si>
  <si>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</si>
  <si>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</si>
  <si>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</si>
  <si>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</si>
  <si>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</si>
  <si>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</si>
  <si>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</si>
  <si>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</si>
  <si>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</si>
  <si>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</si>
  <si>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</si>
  <si>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</si>
  <si>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</si>
  <si>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</si>
  <si>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</si>
  <si>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</si>
  <si>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</si>
  <si>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</si>
  <si>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</si>
  <si>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</si>
  <si>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</si>
  <si>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</si>
  <si>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BYT- Změna č.6</t>
  </si>
  <si>
    <t xml:space="preserve">Sádrokakartonové konstrukce - ostatní - podkroví, nové příčky apod. </t>
  </si>
  <si>
    <t>STA</t>
  </si>
  <si>
    <t>1</t>
  </si>
  <si>
    <t>{98c8cb1b-2e79-4622-b5e9-64de5360e622}</t>
  </si>
  <si>
    <t>2</t>
  </si>
  <si>
    <t>/</t>
  </si>
  <si>
    <t>Vícepráce</t>
  </si>
  <si>
    <t>Sádrokartony</t>
  </si>
  <si>
    <t>Soupis</t>
  </si>
  <si>
    <t>{52d50baf-f2d3-4a99-b753-962dee70f7a1}</t>
  </si>
  <si>
    <t>BYT - Změna č.9</t>
  </si>
  <si>
    <t>Zdravotně technické instalace</t>
  </si>
  <si>
    <t>{103a0e79-f158-4119-9b5a-ec80b7f90f34}</t>
  </si>
  <si>
    <t>Méněpráce</t>
  </si>
  <si>
    <t>{431083af-86f5-48bb-be9d-d16d469b9c88}</t>
  </si>
  <si>
    <t>{9e46865d-6b59-4539-90b5-93e75ac4319b}</t>
  </si>
  <si>
    <t>BYT - Změna č.12</t>
  </si>
  <si>
    <t>Obklady</t>
  </si>
  <si>
    <t>{d05ed1a6-ac51-41e4-ac27-6c8875a63894}</t>
  </si>
  <si>
    <t>{a76f318c-4579-4849-8b12-75c356e754ea}</t>
  </si>
  <si>
    <t>OBK-BYT - VIC</t>
  </si>
  <si>
    <t>Obklady - vícepráce</t>
  </si>
  <si>
    <t>{975f8da4-9945-40c7-9622-f7025ae7dcff}</t>
  </si>
  <si>
    <t>BYT - Změna č.13</t>
  </si>
  <si>
    <t xml:space="preserve">PVC ,dlažby </t>
  </si>
  <si>
    <t>{6de54160-733c-40ef-b80c-eb04a532cc19}</t>
  </si>
  <si>
    <t>PVC, dlažby</t>
  </si>
  <si>
    <t>{9e465ab9-b5d8-4528-a8fa-855509255f83}</t>
  </si>
  <si>
    <t xml:space="preserve">PVC,  dlažby</t>
  </si>
  <si>
    <t>{b9ff956e-3c12-4a36-8a71-7a09b007095e}</t>
  </si>
  <si>
    <t>BYT - Změna č.15</t>
  </si>
  <si>
    <t>Ústřední vytápění</t>
  </si>
  <si>
    <t>{939e3a79-aa96-4ea9-a2c0-b2aa2681084f}</t>
  </si>
  <si>
    <t>{277bf11b-a576-4c62-8f98-42007d9d06fb}</t>
  </si>
  <si>
    <t>{aadefef6-34e1-46fd-baa2-c1e02f02a288}</t>
  </si>
  <si>
    <t>BYT- Změna č.17</t>
  </si>
  <si>
    <t>Parapety</t>
  </si>
  <si>
    <t>{79613ee4-5d1d-4678-b47f-b1e0d47b394b}</t>
  </si>
  <si>
    <t>{833ed363-e7a4-479e-b7dc-c98eb015f522}</t>
  </si>
  <si>
    <t>{778e8764-7446-450c-ab29-f12bd839515d}</t>
  </si>
  <si>
    <t>KRYCÍ LIST SOUPISU PRACÍ</t>
  </si>
  <si>
    <t>Objekt:</t>
  </si>
  <si>
    <t xml:space="preserve">BYT- Změna č.6 - Sádrokakartonové konstrukce - ostatní - podkroví, nové příčky apod. </t>
  </si>
  <si>
    <t>Soupis:</t>
  </si>
  <si>
    <t>Vícepráce - Sádrokartony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</si>
  <si>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</si>
  <si>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</si>
  <si>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</si>
  <si>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</si>
  <si>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</si>
  <si>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</si>
  <si>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</si>
  <si>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</si>
  <si>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</si>
  <si>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</si>
  <si>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</si>
  <si>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</si>
  <si>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763 - Konstrukce suché výstavby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</si>
  <si>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</si>
  <si>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</si>
  <si>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</si>
  <si>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</si>
  <si>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</si>
  <si>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</si>
  <si>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</si>
  <si>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</si>
  <si>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</si>
  <si>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</si>
  <si>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</si>
  <si>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</si>
  <si>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</si>
  <si>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</si>
  <si>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</si>
  <si>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</si>
  <si>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763</t>
  </si>
  <si>
    <t>Konstrukce suché výstavby</t>
  </si>
  <si>
    <t>K</t>
  </si>
  <si>
    <t>763111314</t>
  </si>
  <si>
    <t>SDK příčka tl 100 mm profil CW+UW 75 desky 1xA 12,5 TI 60 mm EI 30 Rw 47 DB</t>
  </si>
  <si>
    <t>m2</t>
  </si>
  <si>
    <t>16</t>
  </si>
  <si>
    <t>1512852766</t>
  </si>
  <si>
    <t>VV</t>
  </si>
  <si>
    <t>-2,6*1,2"mezi mč304,307</t>
  </si>
  <si>
    <t>Mezisoučet"původní</t>
  </si>
  <si>
    <t>3</t>
  </si>
  <si>
    <t>2,6*1,2-0,8*2"příčka mezi 304,307 s novými dveřmi</t>
  </si>
  <si>
    <t xml:space="preserve">2,6*0,8+(2,93-0,8)*(2,6+0,8)/2"příčka mezi 307x305,306  - provedena nově místo vybourané dřevěné stěny a posuvných dveří</t>
  </si>
  <si>
    <t>Mezisoučet"nové</t>
  </si>
  <si>
    <t>Součet</t>
  </si>
  <si>
    <t>4</t>
  </si>
  <si>
    <t>763111717</t>
  </si>
  <si>
    <t>SDK příčka základní penetrační nátěr</t>
  </si>
  <si>
    <t>420944940</t>
  </si>
  <si>
    <t>4,101</t>
  </si>
  <si>
    <t>7631214R</t>
  </si>
  <si>
    <t>Příplatek za použití zelené desky</t>
  </si>
  <si>
    <t>1593332989</t>
  </si>
  <si>
    <t>998763302.1</t>
  </si>
  <si>
    <t>Přesun hmot tonážní pro sádrokartonové konstrukce v objektech v do 12 m</t>
  </si>
  <si>
    <t>t</t>
  </si>
  <si>
    <t>-971546428</t>
  </si>
  <si>
    <t>5</t>
  </si>
  <si>
    <t>998763381.1</t>
  </si>
  <si>
    <t>Příplatek k přesunu hmot tonážní 763 SDK prováděný bez použití mechanizace</t>
  </si>
  <si>
    <t>17769248</t>
  </si>
  <si>
    <t>BYT - Změna č.9 - Zdravotně technické instalace</t>
  </si>
  <si>
    <t>Méněpráce - Zdravotně technické instalace</t>
  </si>
  <si>
    <t>Bezručova 503, Chrastava, p.p.č.545/2,st.p.č.496</t>
  </si>
  <si>
    <t>Sbor Jednoty bratrské v Chrastavě, Bezručova 503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</si>
  <si>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</si>
  <si>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 xml:space="preserve">    721 - Zdravotechnika - vnitřní kanalizace</t>
  </si>
  <si>
    <t xml:space="preserve">    725 - Zdravotechnika - zařizovací předměty</t>
  </si>
  <si>
    <t xml:space="preserve">    727 - Zdravotechnika - požární ochrana</t>
  </si>
  <si>
    <t>721</t>
  </si>
  <si>
    <t>Zdravotechnika - vnitřní kanalizace</t>
  </si>
  <si>
    <t>721110961</t>
  </si>
  <si>
    <t>Potrubí kameninové propojení potrubí DN 100</t>
  </si>
  <si>
    <t>kus</t>
  </si>
  <si>
    <t>CS ÚRS 2018 02</t>
  </si>
  <si>
    <t>-1864081636</t>
  </si>
  <si>
    <t>721171915</t>
  </si>
  <si>
    <t>Potrubí z PP propojení potrubí DN 110</t>
  </si>
  <si>
    <t>-1916541926</t>
  </si>
  <si>
    <t>721211421</t>
  </si>
  <si>
    <t>Vpusť podlahová se svislým odtokem DN 50/75/110 mřížka nerez 115x115</t>
  </si>
  <si>
    <t>1519926402</t>
  </si>
  <si>
    <t>725980R01</t>
  </si>
  <si>
    <t>Dvířka 20/20, kovová, do zdi</t>
  </si>
  <si>
    <t>1775530164</t>
  </si>
  <si>
    <t>-0,5"původní</t>
  </si>
  <si>
    <t>6*0,05"nové</t>
  </si>
  <si>
    <t>725980R02</t>
  </si>
  <si>
    <t>Dvířka 20/20, kovová, do SDK</t>
  </si>
  <si>
    <t>-1043287304</t>
  </si>
  <si>
    <t>-0,25"původní</t>
  </si>
  <si>
    <t>2*0,05"nové</t>
  </si>
  <si>
    <t>6</t>
  </si>
  <si>
    <t>998721101</t>
  </si>
  <si>
    <t>Přesun hmot tonážní pro vnitřní kanalizace v objektech v do 6 m</t>
  </si>
  <si>
    <t>183883950</t>
  </si>
  <si>
    <t>7</t>
  </si>
  <si>
    <t>998721181</t>
  </si>
  <si>
    <t>Příplatek k přesunu hmot tonážní 721 prováděný bez použití mechanizace</t>
  </si>
  <si>
    <t>1086136861</t>
  </si>
  <si>
    <t>725</t>
  </si>
  <si>
    <t>Zdravotechnika - zařizovací předměty</t>
  </si>
  <si>
    <t>8</t>
  </si>
  <si>
    <t>725112171</t>
  </si>
  <si>
    <t>Kombi klozet s hlubokým splachováním odpad vodorovný</t>
  </si>
  <si>
    <t>soubor</t>
  </si>
  <si>
    <t>-977107494</t>
  </si>
  <si>
    <t>0,05*-1 'Přepočtené koeficientem množství</t>
  </si>
  <si>
    <t>9</t>
  </si>
  <si>
    <t>725112173</t>
  </si>
  <si>
    <t>Kombi klozeti s hlubokým splachováním zvýšený odpad svislý</t>
  </si>
  <si>
    <t>381876356</t>
  </si>
  <si>
    <t>10</t>
  </si>
  <si>
    <t>725241112</t>
  </si>
  <si>
    <t>Vanička sprchová akrylátová čtvercová 900x900 mm</t>
  </si>
  <si>
    <t>-1130494704</t>
  </si>
  <si>
    <t>11</t>
  </si>
  <si>
    <t>725331111</t>
  </si>
  <si>
    <t>Výlevka bez výtokových armatur keramická se sklopnou plastovou mřížkou 500 mm</t>
  </si>
  <si>
    <t>1313287300</t>
  </si>
  <si>
    <t>12</t>
  </si>
  <si>
    <t>725813111</t>
  </si>
  <si>
    <t>Ventil rohový bez připojovací trubičky nebo flexi hadičky G 1/2</t>
  </si>
  <si>
    <t>1063638070</t>
  </si>
  <si>
    <t>13</t>
  </si>
  <si>
    <t>72581311R</t>
  </si>
  <si>
    <t>Připojovací trubička nebo flexi hadička G 1/2</t>
  </si>
  <si>
    <t>730135132</t>
  </si>
  <si>
    <t>14</t>
  </si>
  <si>
    <t>725821312</t>
  </si>
  <si>
    <t>Baterie dřezová nástěnná páková s otáčivým kulatým ústím a délkou ramínka 300 mm</t>
  </si>
  <si>
    <t>-131533903</t>
  </si>
  <si>
    <t>725862113</t>
  </si>
  <si>
    <t>Zápachová uzávěrka pro dřezy s přípojkou pro pračku nebo myčku DN 40/50</t>
  </si>
  <si>
    <t>2058129172</t>
  </si>
  <si>
    <t>998725101</t>
  </si>
  <si>
    <t>Přesun hmot tonážní pro zařizovací předměty v objektech v do 6 m</t>
  </si>
  <si>
    <t>-686852589</t>
  </si>
  <si>
    <t>17</t>
  </si>
  <si>
    <t>998725181</t>
  </si>
  <si>
    <t>Příplatek k přesunu hmot tonážní 725 prováděný bez použití mechanizace</t>
  </si>
  <si>
    <t>1091591125</t>
  </si>
  <si>
    <t>727</t>
  </si>
  <si>
    <t>Zdravotechnika - požární ochrana</t>
  </si>
  <si>
    <t>18</t>
  </si>
  <si>
    <t>727121112</t>
  </si>
  <si>
    <t>Protipožární manžeta D 90 mm z jedné strany dělící konstrukce požární odolnost EI 90</t>
  </si>
  <si>
    <t>615512295</t>
  </si>
  <si>
    <t>Vícepráce - Zdravotně technické instalace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</si>
  <si>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</si>
  <si>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</si>
  <si>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</si>
  <si>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713 - Izolace tepelné</t>
  </si>
  <si>
    <t xml:space="preserve">    722 - Zdravotechnika - vnitřní vodovod</t>
  </si>
  <si>
    <t xml:space="preserve">    726 - Zdravotechnika - předstěnové instalace</t>
  </si>
  <si>
    <t>HZS - Hodinové zúčtovací sazby</t>
  </si>
  <si>
    <t>HSV</t>
  </si>
  <si>
    <t>Práce a dodávky HSV</t>
  </si>
  <si>
    <t>Úpravy povrchů, podlahy a osazování výplní</t>
  </si>
  <si>
    <t>612345111</t>
  </si>
  <si>
    <t>Sádrová hladká omítka rýh ve stěnách šířky do 150 mm</t>
  </si>
  <si>
    <t>363036250</t>
  </si>
  <si>
    <t>((12+12)*0,15+6,1*0,1)*0,05"nové rozvody</t>
  </si>
  <si>
    <t>Ostatní konstrukce a práce, bourání</t>
  </si>
  <si>
    <t>971024481</t>
  </si>
  <si>
    <t>Vybourání otvorů ve zdivu kamenném pl do 0,25 m2 na MV nebo MVC tl do 900 mm</t>
  </si>
  <si>
    <t>CS ÚRS 2020 01</t>
  </si>
  <si>
    <t>-1703532803</t>
  </si>
  <si>
    <t>3*0,05"pro nové vyústění do gravitační kanalizace</t>
  </si>
  <si>
    <t>974031153</t>
  </si>
  <si>
    <t>Vysekání rýh ve zdivu cihelném hl do 100 mm š do 100 mm</t>
  </si>
  <si>
    <t>m</t>
  </si>
  <si>
    <t>-1122255615</t>
  </si>
  <si>
    <t>3*3"rýhy ve zdivu pro gravitační odkanalizování</t>
  </si>
  <si>
    <t>2*6"nové stoupačky</t>
  </si>
  <si>
    <t>21*0,05"poměr pro objekt</t>
  </si>
  <si>
    <t>713</t>
  </si>
  <si>
    <t>Izolace tepelné</t>
  </si>
  <si>
    <t>713463131</t>
  </si>
  <si>
    <t>Montáž izolace tepelné potrubí potrubními pouzdry bez úpravy slepenými 1x tl izolace do 25 mm</t>
  </si>
  <si>
    <t>1068238484</t>
  </si>
  <si>
    <t>3,75*2*0,05"nové rozvody vody</t>
  </si>
  <si>
    <t>M</t>
  </si>
  <si>
    <t>28377103</t>
  </si>
  <si>
    <t>izolace tepelná potrubí z pěnového polyetylenu 22 x 9 mm</t>
  </si>
  <si>
    <t>32</t>
  </si>
  <si>
    <t>-48727521</t>
  </si>
  <si>
    <t>3,75*1,1*0,05</t>
  </si>
  <si>
    <t>28377104</t>
  </si>
  <si>
    <t>izolace tepelná potrubí z pěnového polyetylenu 22 x 13 mm</t>
  </si>
  <si>
    <t>445683597</t>
  </si>
  <si>
    <t>721171808</t>
  </si>
  <si>
    <t>Demontáž potrubí z PVC do D 114</t>
  </si>
  <si>
    <t>-570562592</t>
  </si>
  <si>
    <t>(12+6,1)*0,05"záměna za nové</t>
  </si>
  <si>
    <t>721173401</t>
  </si>
  <si>
    <t>Potrubí kanalizační z PVC SN 4 svodné DN 110</t>
  </si>
  <si>
    <t>-1929077649</t>
  </si>
  <si>
    <t>6*2*0,05"stoupačky K3 a K4 jsou provedeny nově</t>
  </si>
  <si>
    <t>721173402</t>
  </si>
  <si>
    <t>Potrubí kanalizační z PVC SN 4 svodné DN 125</t>
  </si>
  <si>
    <t>1280033065</t>
  </si>
  <si>
    <t>4,5+4,5+3"nové vyvedení z objektu pro napojení na gravitační přípojku</t>
  </si>
  <si>
    <t>3,5"propojení záchodu K5 s větví ležaté kanalizace</t>
  </si>
  <si>
    <t>15,5*0,05"poměr víceprací pro objekt</t>
  </si>
  <si>
    <t>721174043</t>
  </si>
  <si>
    <t>Potrubí kanalizační z PP připojovací DN 50</t>
  </si>
  <si>
    <t>429984698</t>
  </si>
  <si>
    <t>1,1+1+0,2*4"1pp do stoupačky K7</t>
  </si>
  <si>
    <t>1+0,2*2"1pp do stoupačky K3</t>
  </si>
  <si>
    <t>1+0,2*4"2NP do stoupačky K7</t>
  </si>
  <si>
    <t>Součet"provedení nových rozvodů</t>
  </si>
  <si>
    <t>6,1*0,05"poměr víceprací pro byt</t>
  </si>
  <si>
    <t>72121212R</t>
  </si>
  <si>
    <t>Odtokový sprchový žlab délky 750 mm s krycím roštem a zápachovou uzávěrkou</t>
  </si>
  <si>
    <t>-583233219</t>
  </si>
  <si>
    <t>1*0,05</t>
  </si>
  <si>
    <t>721290111</t>
  </si>
  <si>
    <t>Zkouška těsnosti potrubí kanalizace vodou do DN 125</t>
  </si>
  <si>
    <t>-1204175062</t>
  </si>
  <si>
    <t>27,5*0,05</t>
  </si>
  <si>
    <t>721290112</t>
  </si>
  <si>
    <t>Zkouška těsnosti potrubí kanalizace vodou do DN 200</t>
  </si>
  <si>
    <t>-49217833</t>
  </si>
  <si>
    <t>6,1*0,05</t>
  </si>
  <si>
    <t>722</t>
  </si>
  <si>
    <t>Zdravotechnika - vnitřní vodovod</t>
  </si>
  <si>
    <t>722170804</t>
  </si>
  <si>
    <t>Demontáž rozvodů vody z plastů do D 50</t>
  </si>
  <si>
    <t>-869820397</t>
  </si>
  <si>
    <t xml:space="preserve">(3,75+3,75)*0,05"vybourání stávajícího  - také měněno</t>
  </si>
  <si>
    <t>722174002</t>
  </si>
  <si>
    <t>Potrubí vodovodní plastové PPR svar polyfuze PN 16 D 20 x 2,8 mm</t>
  </si>
  <si>
    <t>439969450</t>
  </si>
  <si>
    <t>(1+0,15*2)*2"pro umyvadla 1PP</t>
  </si>
  <si>
    <t>(1+0,15)"pro umyvadla 2NP</t>
  </si>
  <si>
    <t>Součet"stávající potrubí bylo vyměněno</t>
  </si>
  <si>
    <t>3,75*0,05"poměr víceprací pro byt</t>
  </si>
  <si>
    <t>722174022</t>
  </si>
  <si>
    <t>Potrubí vodovodní plastové PPR svar polyfuze PN 20 D 20 x 3,4 mm</t>
  </si>
  <si>
    <t>558377518</t>
  </si>
  <si>
    <t>19</t>
  </si>
  <si>
    <t>722181246</t>
  </si>
  <si>
    <t>Ochrana vodovodního potrubí přilepenými termoizolačními trubicemi z PE tl do 20 mm DN přes 110 mm</t>
  </si>
  <si>
    <t>-843469373</t>
  </si>
  <si>
    <t xml:space="preserve">12"nové stoupačky místo ponechávaných -  vícepráce</t>
  </si>
  <si>
    <t>12,35"dle SOD</t>
  </si>
  <si>
    <t>Součet"požadavek projektanta dle PD nebylo ve výkazu</t>
  </si>
  <si>
    <t>24,35*0,05"poměr víceprací pro byt</t>
  </si>
  <si>
    <t>20</t>
  </si>
  <si>
    <t>722290226</t>
  </si>
  <si>
    <t>Zkouška těsnosti vodovodního potrubí závitového do DN 50</t>
  </si>
  <si>
    <t>613873437</t>
  </si>
  <si>
    <t>722290234</t>
  </si>
  <si>
    <t>Proplach a dezinfekce vodovodního potrubí do DN 80</t>
  </si>
  <si>
    <t>-223226150</t>
  </si>
  <si>
    <t>22</t>
  </si>
  <si>
    <t>998722101</t>
  </si>
  <si>
    <t>Přesun hmot tonážní pro vnitřní vodovod v objektech v do 6 m</t>
  </si>
  <si>
    <t>-505097919</t>
  </si>
  <si>
    <t>23</t>
  </si>
  <si>
    <t>998722181</t>
  </si>
  <si>
    <t>Příplatek k přesunu hmot tonážní 722 prováděný bez použití mechanizace</t>
  </si>
  <si>
    <t>-1135264798</t>
  </si>
  <si>
    <t>24</t>
  </si>
  <si>
    <t>725112022</t>
  </si>
  <si>
    <t>Klozet keramický závěsný na nosné stěny s hlubokým splachováním odpad vodorovný</t>
  </si>
  <si>
    <t>-1891714902</t>
  </si>
  <si>
    <t>-0,1"původní</t>
  </si>
  <si>
    <t>(2+4+4)*0,05"skutečnost</t>
  </si>
  <si>
    <t>25</t>
  </si>
  <si>
    <t>725119125</t>
  </si>
  <si>
    <t>Montáž klozetových mís závěsných na nosné stěny</t>
  </si>
  <si>
    <t>-657087081</t>
  </si>
  <si>
    <t>2*0,05</t>
  </si>
  <si>
    <t>26</t>
  </si>
  <si>
    <t>64236051</t>
  </si>
  <si>
    <t>klozet keramický bílý závěsný hluboké splachování pro handicapované</t>
  </si>
  <si>
    <t>1885085750</t>
  </si>
  <si>
    <t>27</t>
  </si>
  <si>
    <t>64236051R</t>
  </si>
  <si>
    <t>-1691773635</t>
  </si>
  <si>
    <t>28</t>
  </si>
  <si>
    <t>725121001R</t>
  </si>
  <si>
    <t>Splachovač automatický pisoáru bez montážní krabice</t>
  </si>
  <si>
    <t>1813966975</t>
  </si>
  <si>
    <t>5*0,05</t>
  </si>
  <si>
    <t>29</t>
  </si>
  <si>
    <t>725121512</t>
  </si>
  <si>
    <t>Pisoárový záchodek keramický bez splachovací nádrže s odsáváním a se svislým přívodem vody</t>
  </si>
  <si>
    <t>-899544856</t>
  </si>
  <si>
    <t>30</t>
  </si>
  <si>
    <t>725211601</t>
  </si>
  <si>
    <t>Umyvadlo keramické bílé šířky 500 mm bez krytu na sifon připevněné na stěnu šrouby</t>
  </si>
  <si>
    <t>-1376982383</t>
  </si>
  <si>
    <t>3*0,05</t>
  </si>
  <si>
    <t>31</t>
  </si>
  <si>
    <t>725211603</t>
  </si>
  <si>
    <t>Umyvadlo keramické připevněné na stěnu šrouby bílé bez krytu na sifon 600 mm</t>
  </si>
  <si>
    <t>-1009949342</t>
  </si>
  <si>
    <t>-0,05"původně</t>
  </si>
  <si>
    <t>9*0,05"skutečnost</t>
  </si>
  <si>
    <t>725241142</t>
  </si>
  <si>
    <t>Vanička sprchová akrylátová čtvrtkruhová 900x900 mm</t>
  </si>
  <si>
    <t>-887930683</t>
  </si>
  <si>
    <t>33</t>
  </si>
  <si>
    <t>725244813</t>
  </si>
  <si>
    <t>Zástěna sprchová rohová rámová se skleněnou výplní tl. 4 a 5 mm dveře posuvné dvoudílné na čtvrtkruhovou vaničku 900x900 mm</t>
  </si>
  <si>
    <t>-630694900</t>
  </si>
  <si>
    <t>34</t>
  </si>
  <si>
    <t>725291641</t>
  </si>
  <si>
    <t>Doplňky zařízení koupelen a záchodů nerezové madlo sprchové 750 x 450 mm</t>
  </si>
  <si>
    <t>-1616213560</t>
  </si>
  <si>
    <t>35</t>
  </si>
  <si>
    <t>72529164R</t>
  </si>
  <si>
    <t>1418699480</t>
  </si>
  <si>
    <t>36</t>
  </si>
  <si>
    <t>72529164R1</t>
  </si>
  <si>
    <t>-673748899</t>
  </si>
  <si>
    <t>37</t>
  </si>
  <si>
    <t>725339111</t>
  </si>
  <si>
    <t>Montáž výlevky</t>
  </si>
  <si>
    <t>223724078</t>
  </si>
  <si>
    <t>4*0,05</t>
  </si>
  <si>
    <t>38</t>
  </si>
  <si>
    <t>55231313</t>
  </si>
  <si>
    <t>výlevka nerezová závěsná se zadní stěnou a mřížkou</t>
  </si>
  <si>
    <t>-703462998</t>
  </si>
  <si>
    <t>39</t>
  </si>
  <si>
    <t>725829121</t>
  </si>
  <si>
    <t>Montáž baterie umyvadlové nástěnné pákové a klasické ostatní typ</t>
  </si>
  <si>
    <t>393817138</t>
  </si>
  <si>
    <t>11*0,05</t>
  </si>
  <si>
    <t>40</t>
  </si>
  <si>
    <t>55145615</t>
  </si>
  <si>
    <t>baterie umyvadlová nástěnná páková 150mm chrom</t>
  </si>
  <si>
    <t>-364757397</t>
  </si>
  <si>
    <t>41</t>
  </si>
  <si>
    <t>725832111</t>
  </si>
  <si>
    <t>Baterie kombinovaná pro vanu a umyvadlo s příslušenstvím s pevným držákem a kulatým ústím</t>
  </si>
  <si>
    <t>-147999886</t>
  </si>
  <si>
    <t>4*0,05"k výlevkám</t>
  </si>
  <si>
    <t>42</t>
  </si>
  <si>
    <t>725841311</t>
  </si>
  <si>
    <t>Baterie sprchová nástěnná pákové</t>
  </si>
  <si>
    <t>530700496</t>
  </si>
  <si>
    <t>-0,05"původní</t>
  </si>
  <si>
    <t>2*0,05"skutečnost</t>
  </si>
  <si>
    <t>43</t>
  </si>
  <si>
    <t>725861102</t>
  </si>
  <si>
    <t>Zápachová uzávěrka pro umyvadla DN 40</t>
  </si>
  <si>
    <t>47477662</t>
  </si>
  <si>
    <t>-0,1"původně</t>
  </si>
  <si>
    <t>13*0,05"skutečnost</t>
  </si>
  <si>
    <t>44</t>
  </si>
  <si>
    <t>1963144137</t>
  </si>
  <si>
    <t>45</t>
  </si>
  <si>
    <t>1343882521</t>
  </si>
  <si>
    <t>726</t>
  </si>
  <si>
    <t>Zdravotechnika - předstěnové instalace</t>
  </si>
  <si>
    <t>46</t>
  </si>
  <si>
    <t>726111031</t>
  </si>
  <si>
    <t>Instalační předstěna - klozet s ovládáním zepředu v 1080 mm závěsný do masivní zděné kce</t>
  </si>
  <si>
    <t>859230469</t>
  </si>
  <si>
    <t>(2+4+4+2)*0,05"skutečnost</t>
  </si>
  <si>
    <t>HZS</t>
  </si>
  <si>
    <t>Hodinové zúčtovací sazby</t>
  </si>
  <si>
    <t>47</t>
  </si>
  <si>
    <t>HZS2491</t>
  </si>
  <si>
    <t>Hodinová zúčtovací sazba dělník zednických výpomocí</t>
  </si>
  <si>
    <t>hod</t>
  </si>
  <si>
    <t>512</t>
  </si>
  <si>
    <t>-261767366</t>
  </si>
  <si>
    <t xml:space="preserve">8*0,05"hrubý zához nových rýh, zabetonování prostupů  - stoupačky, gravutační odkanalizování, připojovací potrubí</t>
  </si>
  <si>
    <t>BYT - Změna č.12 - Obklady</t>
  </si>
  <si>
    <t>Méněpráce - Obklady</t>
  </si>
  <si>
    <t xml:space="preserve">    781 - Dokončovací práce - obklady</t>
  </si>
  <si>
    <t>781</t>
  </si>
  <si>
    <t>Dokončovací práce - obklady</t>
  </si>
  <si>
    <t>781474114</t>
  </si>
  <si>
    <t>Montáž obkladů vnitřních keramických hladkých do 22 ks/m2 lepených flexibilním lepidlem</t>
  </si>
  <si>
    <t>-1903947627</t>
  </si>
  <si>
    <t>2,1*(2,03+2,93+2,93)+1,1*2,03-0,665*2,05"mč 307</t>
  </si>
  <si>
    <t>(2+1,7)*0,7"mč305</t>
  </si>
  <si>
    <t>20,029*-1 'Přepočtené koeficientem množství</t>
  </si>
  <si>
    <t>59761071</t>
  </si>
  <si>
    <t>obkládačky keramické koupelnové (barevné) přes 12 do 16 ks/m2</t>
  </si>
  <si>
    <t>2039878881</t>
  </si>
  <si>
    <t>-20,029*1,1 "Přepočtené koeficientem množství</t>
  </si>
  <si>
    <t>781494111</t>
  </si>
  <si>
    <t>Plastové profily rohové lepené flexibilním lepidlem</t>
  </si>
  <si>
    <t>-720690124</t>
  </si>
  <si>
    <t>2,03+1,5+1,5+1,7+2+0,7+0,7+2,1*2</t>
  </si>
  <si>
    <t>14,33*-1 'Přepočtené koeficientem množství</t>
  </si>
  <si>
    <t>781495111</t>
  </si>
  <si>
    <t>Penetrace podkladu vnitřních obkladů</t>
  </si>
  <si>
    <t>398888028</t>
  </si>
  <si>
    <t>-20,029"původní</t>
  </si>
  <si>
    <t>11,202"skutečnost</t>
  </si>
  <si>
    <t>998781102</t>
  </si>
  <si>
    <t>Přesun hmot tonážní pro obklady keramické v objektech v do 12 m</t>
  </si>
  <si>
    <t>1447735056</t>
  </si>
  <si>
    <t>998781181</t>
  </si>
  <si>
    <t>Příplatek k přesunu hmot tonážní 781 prováděný bez použití mechanizace</t>
  </si>
  <si>
    <t>-2089363455</t>
  </si>
  <si>
    <t>OBK-BYT - VIC - Obklady - vícepráce</t>
  </si>
  <si>
    <t xml:space="preserve">    782 - Dokončovací práce - obklady z kamene</t>
  </si>
  <si>
    <t>781474116</t>
  </si>
  <si>
    <t>Montáž obkladů vnitřních keramických hladkých do 35 ks/m2 lepených flexibilním lepidlem</t>
  </si>
  <si>
    <t>998113255</t>
  </si>
  <si>
    <t>2,1*(0,95+1,9+1,48)-0,8*2+1,3*1,45+2,43*0,8+0,6*0,3</t>
  </si>
  <si>
    <t>Mezisoučet"mč307</t>
  </si>
  <si>
    <t>5976103R</t>
  </si>
  <si>
    <t>obklad keramický hladký přes 25 do 35ks/m2</t>
  </si>
  <si>
    <t>470725053</t>
  </si>
  <si>
    <t>11,502*1,1 'Přepočtené koeficientem množství</t>
  </si>
  <si>
    <t>782</t>
  </si>
  <si>
    <t>Dokončovací práce - obklady z kamene</t>
  </si>
  <si>
    <t>782991301</t>
  </si>
  <si>
    <t>Montáž ukončovacích profilů obkladu z kamene</t>
  </si>
  <si>
    <t>1642383056</t>
  </si>
  <si>
    <t>0,95+1,9+1,48+2,1+0,6"v obkladu</t>
  </si>
  <si>
    <t>1,8+0,52"na soklu</t>
  </si>
  <si>
    <t>59054122</t>
  </si>
  <si>
    <t>profil ukončovací pro vnější hrany obkladů hliník matně eloxovaný 8x2500mm</t>
  </si>
  <si>
    <t>-703583292</t>
  </si>
  <si>
    <t>9,35*1,1 'Přepočtené koeficientem množství</t>
  </si>
  <si>
    <t xml:space="preserve">BYT - Změna č.13 - PVC ,dlažby </t>
  </si>
  <si>
    <t>Méněpráce - PVC, dlažby</t>
  </si>
  <si>
    <t xml:space="preserve">    771 - Podlahy z dlaždic</t>
  </si>
  <si>
    <t xml:space="preserve">    776 - Podlahy povlakové</t>
  </si>
  <si>
    <t>771</t>
  </si>
  <si>
    <t>Podlahy z dlaždic</t>
  </si>
  <si>
    <t>59761432</t>
  </si>
  <si>
    <t>dlaždice keramické slinuté neglazované mrazuvzdorné pro extrémní mechanické namáhání přes 19 do 25 ks/m2</t>
  </si>
  <si>
    <t>571962758</t>
  </si>
  <si>
    <t>998771102.1</t>
  </si>
  <si>
    <t>Přesun hmot tonážní pro podlahy z dlaždic v objektech v do 12 m</t>
  </si>
  <si>
    <t>-806185765</t>
  </si>
  <si>
    <t>998771181.1</t>
  </si>
  <si>
    <t>Příplatek k přesunu hmot tonážní 771 prováděný bez použití mechanizace</t>
  </si>
  <si>
    <t>2025399952</t>
  </si>
  <si>
    <t>776</t>
  </si>
  <si>
    <t>Podlahy povlakové</t>
  </si>
  <si>
    <t>776111311</t>
  </si>
  <si>
    <t>Vysátí podkladu povlakových podlah</t>
  </si>
  <si>
    <t>-177052027</t>
  </si>
  <si>
    <t>-(3,08+20,34+11,43)"původní</t>
  </si>
  <si>
    <t>20,726+0,44+1,33*2,41"nová</t>
  </si>
  <si>
    <t>776121411</t>
  </si>
  <si>
    <t>Dvousložková penetrace podkladu povlakových podlah (na dřevo)</t>
  </si>
  <si>
    <t>1550510717</t>
  </si>
  <si>
    <t>-10,479</t>
  </si>
  <si>
    <t>776141123</t>
  </si>
  <si>
    <t>Vyrovnání podkladu povlakových podlah stěrkou pevnosti 30 MPa tl 8 mm</t>
  </si>
  <si>
    <t>-1402323088</t>
  </si>
  <si>
    <t>776231111</t>
  </si>
  <si>
    <t>Lepení lamel a čtverců z vinylu standardním lepidlem</t>
  </si>
  <si>
    <t>-1840729201</t>
  </si>
  <si>
    <t>284110540</t>
  </si>
  <si>
    <t>dílce vinylové tl.2,5 mm,nášlapná vrstva 0,80 mm,úprava PUR, třída zátěže 23/34/43,otlak 0,05mm,třída otěru T,Bfl S1</t>
  </si>
  <si>
    <t>354578158</t>
  </si>
  <si>
    <t>-10,479*1,1 "Přepočtené koeficientem množství</t>
  </si>
  <si>
    <t>776411111</t>
  </si>
  <si>
    <t>Montáž obvodových soklíků výšky do 80 mm</t>
  </si>
  <si>
    <t>1029642042</t>
  </si>
  <si>
    <t>-2*(4,84+4,2+3,335+4,2)"mč305,306 - původní</t>
  </si>
  <si>
    <t>2*(4,84+4,2+2,41+1,33)-0,9*4-0,7"skutečnost</t>
  </si>
  <si>
    <t>284110100</t>
  </si>
  <si>
    <t>lišta soklová k vinylové podlaze v.80mm</t>
  </si>
  <si>
    <t>-1838342060</t>
  </si>
  <si>
    <t>-11,89*1,1 "Přepočtené koeficientem množství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</si>
  <si>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</si>
  <si>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</si>
  <si>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</si>
  <si>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</si>
  <si>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</si>
  <si>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</si>
  <si>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 xml:space="preserve">Vícepráce - PVC,  dlažby</t>
  </si>
  <si>
    <t xml:space="preserve">    775 - Podlahy skládané</t>
  </si>
  <si>
    <t>771474112</t>
  </si>
  <si>
    <t>Montáž soklíků z dlaždic keramických rovných flexibilní lepidlo v do 90 mm - řezaný</t>
  </si>
  <si>
    <t>459772117</t>
  </si>
  <si>
    <t>2,32</t>
  </si>
  <si>
    <t>771574113</t>
  </si>
  <si>
    <t>Montáž podlah keramických režných hladkých lepených flexibilním lepidlem do 12 ks/m2</t>
  </si>
  <si>
    <t>1208788283</t>
  </si>
  <si>
    <t>-5,14"původní</t>
  </si>
  <si>
    <t>6,18"skutečnost</t>
  </si>
  <si>
    <t>59761011</t>
  </si>
  <si>
    <t>dlažba keramická hladká do interiéru i exteriéru do 9ks/m2</t>
  </si>
  <si>
    <t>-152384124</t>
  </si>
  <si>
    <t>7"skutečnost - dlažba + sokl</t>
  </si>
  <si>
    <t>771591111</t>
  </si>
  <si>
    <t>Podlahy penetrace podkladu</t>
  </si>
  <si>
    <t>-296040708</t>
  </si>
  <si>
    <t>1,04"mč307</t>
  </si>
  <si>
    <t>775</t>
  </si>
  <si>
    <t>Podlahy skládané</t>
  </si>
  <si>
    <t>775413120</t>
  </si>
  <si>
    <t>Montáž podlahové lišty ze dřeva tvrdého nebo měkkého připevněné vruty s přetmelením</t>
  </si>
  <si>
    <t>296809387</t>
  </si>
  <si>
    <t>2,9*2+1,3*2-0,9"mč306</t>
  </si>
  <si>
    <t>61418101</t>
  </si>
  <si>
    <t>lišta podlahová dřevěná dub 8x35mm</t>
  </si>
  <si>
    <t>1670015696</t>
  </si>
  <si>
    <t>7,5*1,2 'Přepočtené koeficientem množství</t>
  </si>
  <si>
    <t>775591919</t>
  </si>
  <si>
    <t>Oprava podlah dřevěných - broušení celkové včetně tmelení</t>
  </si>
  <si>
    <t>-1714463948</t>
  </si>
  <si>
    <t>11,18"mč306</t>
  </si>
  <si>
    <t>775591921</t>
  </si>
  <si>
    <t>Oprava podlah dřevěných - základní lak</t>
  </si>
  <si>
    <t>422511338</t>
  </si>
  <si>
    <t>775591922</t>
  </si>
  <si>
    <t>Oprava podlah dřevěných - vrchní lak pro běžnou zátěž</t>
  </si>
  <si>
    <t>885200837</t>
  </si>
  <si>
    <t>775591926</t>
  </si>
  <si>
    <t>Oprava podlah dřevěných - mezibroušení mezi vrstvami laku</t>
  </si>
  <si>
    <t>1019892312</t>
  </si>
  <si>
    <t>998775102</t>
  </si>
  <si>
    <t>Přesun hmot tonážní pro podlahy dřevěné v objektech v do 12 m</t>
  </si>
  <si>
    <t>-2092158043</t>
  </si>
  <si>
    <t>-1446609757</t>
  </si>
  <si>
    <t>2,32"na soklu</t>
  </si>
  <si>
    <t>59054124</t>
  </si>
  <si>
    <t>profil ukončovací pro vnější hrany obkladů hliník matně eloxovaný 11x2500mm</t>
  </si>
  <si>
    <t>-1527786602</t>
  </si>
  <si>
    <t>2,32*1,1 'Přepočtené koeficientem množství</t>
  </si>
  <si>
    <t>BYT - Změna č.15 - Ústřední vytápění</t>
  </si>
  <si>
    <t>Méněpráce - Ústřední vytápění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</si>
  <si>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</si>
  <si>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</si>
  <si>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</si>
  <si>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</si>
  <si>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</si>
  <si>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</si>
  <si>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-116613891</t>
  </si>
  <si>
    <t>734261412</t>
  </si>
  <si>
    <t>Šroubení regulační radiátorové rohové G 1/2 bez vypouštění</t>
  </si>
  <si>
    <t>-568421952</t>
  </si>
  <si>
    <t>998734102</t>
  </si>
  <si>
    <t>Přesun hmot tonážní pro armatury v objektech v do 12 m</t>
  </si>
  <si>
    <t>143840587</t>
  </si>
  <si>
    <t>998734181</t>
  </si>
  <si>
    <t>Příplatek k přesunu hmot tonážní 734 prováděný bez použití mechanizace</t>
  </si>
  <si>
    <t>-2085766218</t>
  </si>
  <si>
    <t>735</t>
  </si>
  <si>
    <t>Ústřední vytápění - otopná tělesa</t>
  </si>
  <si>
    <t>734221683</t>
  </si>
  <si>
    <t>Termostatická hlavice kapalinová PN 10 do 110°C s vestavěným čidlem</t>
  </si>
  <si>
    <t>-1022995775</t>
  </si>
  <si>
    <t>735152453</t>
  </si>
  <si>
    <t>Otopné těleso panelové VK dvoudeskové 1 přídavná přestupní plocha výška/délka 500/600 mm výkon 670 W</t>
  </si>
  <si>
    <t>-478249863</t>
  </si>
  <si>
    <t>-0,15"původní</t>
  </si>
  <si>
    <t>2*0,05"1PP</t>
  </si>
  <si>
    <t>735152472</t>
  </si>
  <si>
    <t>Otopné těleso panelové VK dvoudeskové 1 přídavná přestupní plocha výška/délka 600/500 mm výkon 644 W</t>
  </si>
  <si>
    <t>520023242</t>
  </si>
  <si>
    <t>2*0,05"2NP</t>
  </si>
  <si>
    <t>735152593</t>
  </si>
  <si>
    <t>Otopné těleso panelové VK dvoudeskové 2 přídavné přestupní plochy výška/délka 900/600mm výkon 1388 W</t>
  </si>
  <si>
    <t>1306998333</t>
  </si>
  <si>
    <t>1*0,05"1NP</t>
  </si>
  <si>
    <t>735159210</t>
  </si>
  <si>
    <t>Montáž otopných těles panelových dvouřadých délky do 1140 mm</t>
  </si>
  <si>
    <t>-685452258</t>
  </si>
  <si>
    <t>735159220</t>
  </si>
  <si>
    <t>Montáž otopných těles panelových dvouřadých délky do 1500 mm</t>
  </si>
  <si>
    <t>-1751260708</t>
  </si>
  <si>
    <t>735159230</t>
  </si>
  <si>
    <t>Montáž otopných těles panelových dvouřadých délky do 1980 mm</t>
  </si>
  <si>
    <t>2118214316</t>
  </si>
  <si>
    <t>998735102</t>
  </si>
  <si>
    <t>Přesun hmot tonážní pro otopná tělesa v objektech v do 12 m</t>
  </si>
  <si>
    <t>881671746</t>
  </si>
  <si>
    <t>998735181</t>
  </si>
  <si>
    <t>Příplatek k přesunu hmot tonážní 735 prováděný bez použití mechanizace</t>
  </si>
  <si>
    <t>663966602</t>
  </si>
  <si>
    <t>Vícepráce - Ústřední vytápění</t>
  </si>
  <si>
    <t xml:space="preserve">    733 - Ústřední vytápění - rozvodné potrubí</t>
  </si>
  <si>
    <t>-1269439876</t>
  </si>
  <si>
    <t>3,25</t>
  </si>
  <si>
    <t>28377094</t>
  </si>
  <si>
    <t>izolace tepelná potrubí z pěnového polyetylenu 15 x 9 mm</t>
  </si>
  <si>
    <t>1007856844</t>
  </si>
  <si>
    <t>733</t>
  </si>
  <si>
    <t>Ústřední vytápění - rozvodné potrubí</t>
  </si>
  <si>
    <t>733222202</t>
  </si>
  <si>
    <t>Potrubí měděné polotvrdé spojované tvrdým pájením D 15x1</t>
  </si>
  <si>
    <t>1935640890</t>
  </si>
  <si>
    <t>-15,75"původní</t>
  </si>
  <si>
    <t>380*0,05"nová</t>
  </si>
  <si>
    <t>733291101</t>
  </si>
  <si>
    <t>Zkouška těsnosti potrubí měděné do D 35x1,5</t>
  </si>
  <si>
    <t>326385116</t>
  </si>
  <si>
    <t>998733102</t>
  </si>
  <si>
    <t>Přesun hmot tonážní pro rozvody potrubí v objektech v do 12 m</t>
  </si>
  <si>
    <t>-1416003740</t>
  </si>
  <si>
    <t>998733181</t>
  </si>
  <si>
    <t>Příplatek k přesunu hmot tonážní 733 prováděný bez použití mechanizace</t>
  </si>
  <si>
    <t>-184012412</t>
  </si>
  <si>
    <t>734221682</t>
  </si>
  <si>
    <t>Termostatická hlavice kapalinová PN 10 do 110°C otopných těles VK</t>
  </si>
  <si>
    <t>1719642340</t>
  </si>
  <si>
    <t>-40*0,05"původní</t>
  </si>
  <si>
    <t>59*0,05"nové</t>
  </si>
  <si>
    <t>734261402</t>
  </si>
  <si>
    <t>Armatura připojovací rohová G 1/2x18 PN 10 do 110°C radiátorů typu VK</t>
  </si>
  <si>
    <t>663849394</t>
  </si>
  <si>
    <t>735151452</t>
  </si>
  <si>
    <t>Otopné těleso panelové dvoudeskové 1 přídavná přestupní plocha výška/délka 500/500 mm výkon 559 W</t>
  </si>
  <si>
    <t>-1875783717</t>
  </si>
  <si>
    <t>1*0,05"2NP</t>
  </si>
  <si>
    <t>735151572</t>
  </si>
  <si>
    <t>Otopné těleso panelové dvoudeskové 2 přídavné přestupní plochy výška/délka 600/500 mm výkon 840 W</t>
  </si>
  <si>
    <t>1560028327</t>
  </si>
  <si>
    <t>0,05"1PP</t>
  </si>
  <si>
    <t>735152374</t>
  </si>
  <si>
    <t>Otopné těleso panelové VK dvoudeskové bez přídavné přestupní plochy výška/délka 600/700mm výkon 685W</t>
  </si>
  <si>
    <t>1481530302</t>
  </si>
  <si>
    <t>735152452</t>
  </si>
  <si>
    <t>Otopné těleso panelové VK dvoudeskové 1 přídavná přestupní plocha výška/délka 500/500 mm výkon 559 W</t>
  </si>
  <si>
    <t>-1848709577</t>
  </si>
  <si>
    <t>1*0,05"1PP</t>
  </si>
  <si>
    <t>1*0,05"3NP</t>
  </si>
  <si>
    <t>735152473</t>
  </si>
  <si>
    <t>Otopné těleso panelové VK dvoudeskové 1 přídavná přestupní plocha výška/délka 600/600 mm výkon 773 W</t>
  </si>
  <si>
    <t>1161299248</t>
  </si>
  <si>
    <t>735152476</t>
  </si>
  <si>
    <t>Otopné těleso panelové VK dvoudeskové 1 přídavná přestupní plocha výška/délka 600/90 mm výkon 1159 W</t>
  </si>
  <si>
    <t>1449831498</t>
  </si>
  <si>
    <t>0,05"1NP</t>
  </si>
  <si>
    <t>735152555</t>
  </si>
  <si>
    <t>Otopné těleso panelové VK dvoudeskové 2 přídavné přestupní plochy výška/délka 500/800mm výkon 1162 W</t>
  </si>
  <si>
    <t>1623345117</t>
  </si>
  <si>
    <t>2*0,05"3NP</t>
  </si>
  <si>
    <t>735152573</t>
  </si>
  <si>
    <t>Otopné těleso panelové VK dvoudeskové 2 přídavné přestupní plochy výška/délka 600/600mm výkon 1007 W</t>
  </si>
  <si>
    <t>2093501024</t>
  </si>
  <si>
    <t>(2+1)*0,05"3NP</t>
  </si>
  <si>
    <t>735152574</t>
  </si>
  <si>
    <t>Otopné těleso panelové VK dvoudeskové 2 přídavné přestupní plochy výška/délka 600/700mm výkon 1175 W</t>
  </si>
  <si>
    <t>2065430586</t>
  </si>
  <si>
    <t>-0,2"původní</t>
  </si>
  <si>
    <t>3*0,05"1NP</t>
  </si>
  <si>
    <t>735152575</t>
  </si>
  <si>
    <t>Otopné těleso panelové VK dvoudeskové 2 přídavné přestupní plochy výška/délka 600/800mm výkon 1343 W</t>
  </si>
  <si>
    <t>-672373683</t>
  </si>
  <si>
    <t>735152578</t>
  </si>
  <si>
    <t>Otopné těleso panelové VK dvoudeskové 2 přídavné přestupní plochy výška/délka 600/1100mm výkon 1847W</t>
  </si>
  <si>
    <t>1901620826</t>
  </si>
  <si>
    <t>-3*0,05"původní</t>
  </si>
  <si>
    <t>735152579</t>
  </si>
  <si>
    <t>Otopné těleso panelové VK dvoudeskové 2 přídavné přestupní plochy výška/délka 600/1200mm výkon 2015W</t>
  </si>
  <si>
    <t>-1162830431</t>
  </si>
  <si>
    <t>735152580</t>
  </si>
  <si>
    <t>Otopné těleso panelové VK dvoudeskové 2 přídavné přestupní plochy výška/délka 600/1400mm výkon 2351W</t>
  </si>
  <si>
    <t>-111329253</t>
  </si>
  <si>
    <t>735152691</t>
  </si>
  <si>
    <t>Otopné těleso panelové VK třídeskové 3 přídavné přestupní plochy výška/délka 900/400 mm výkon 1331 W</t>
  </si>
  <si>
    <t>-276534669</t>
  </si>
  <si>
    <t>735152699</t>
  </si>
  <si>
    <t>Otopné těleso panelové VK třídeskové 3 přídavné přestupní plochy výška/délka 900/1200mm výkon 3994 W</t>
  </si>
  <si>
    <t>-664164120</t>
  </si>
  <si>
    <t>0,05"3NP</t>
  </si>
  <si>
    <t>BYT- Změna č.17 - Parapety</t>
  </si>
  <si>
    <t>Méněpráce - Parapety</t>
  </si>
  <si>
    <t xml:space="preserve">    766 - Konstrukce truhlářské</t>
  </si>
  <si>
    <t>766</t>
  </si>
  <si>
    <t>Konstrukce truhlářské</t>
  </si>
  <si>
    <t>766694111</t>
  </si>
  <si>
    <t>Montáž parapetních desek dřevěných nebo plastových šířky do 30 cm délky do 1,0 m</t>
  </si>
  <si>
    <t>-773840037</t>
  </si>
  <si>
    <t>-2</t>
  </si>
  <si>
    <t>60794106R2</t>
  </si>
  <si>
    <t>deska parapetní plastová bílá š.400mm</t>
  </si>
  <si>
    <t>1588105724</t>
  </si>
  <si>
    <t>607941210</t>
  </si>
  <si>
    <t>koncovka PVC k parapetním deskám 600 mm</t>
  </si>
  <si>
    <t>CS ÚRS 2016 02</t>
  </si>
  <si>
    <t>-892991717</t>
  </si>
  <si>
    <t>998766102</t>
  </si>
  <si>
    <t>Přesun hmot tonážní pro konstrukce truhlářské v objektech v do 12 m</t>
  </si>
  <si>
    <t>1441729096</t>
  </si>
  <si>
    <t>998766181</t>
  </si>
  <si>
    <t>Příplatek k přesunu hmot tonážní 766 prováděný bez použití mechanizace</t>
  </si>
  <si>
    <t>-1060013381</t>
  </si>
  <si>
    <t>Vícepráce - Parapety</t>
  </si>
  <si>
    <t>766694121</t>
  </si>
  <si>
    <t>Montáž parapetních desek dřevěných nebo plastových šířky přes 30 cm délky do 1,0 m</t>
  </si>
  <si>
    <t>1316488242</t>
  </si>
  <si>
    <t>2"byt</t>
  </si>
  <si>
    <t>60794105.1</t>
  </si>
  <si>
    <t>deska parapetní smrk masiv včetně bílý nátěr - vnitřní 380x1000mm</t>
  </si>
  <si>
    <t>-662152222</t>
  </si>
  <si>
    <t>(0,95*2)*1,05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</si>
</sst>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19</v>
      </c>
      <c r="AK11" s="28" t="s">
        <v>24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25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19</v>
      </c>
      <c r="AK14" s="28" t="s">
        <v>24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26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19</v>
      </c>
      <c r="AK17" s="28" t="s">
        <v>24</v>
      </c>
      <c r="AN17" s="25" t="s">
        <v>1</v>
      </c>
      <c r="AR17" s="21"/>
      <c r="BS17" s="18" t="s">
        <v>27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28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19</v>
      </c>
      <c r="AK20" s="28" t="s">
        <v>24</v>
      </c>
      <c r="AN20" s="25" t="s">
        <v>1</v>
      </c>
      <c r="AR20" s="21"/>
      <c r="BS20" s="18" t="s">
        <v>27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29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13421.68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34</v>
      </c>
      <c r="E29" s="3"/>
      <c r="F29" s="28" t="s">
        <v>35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13421.68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2818.5500000000002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36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37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38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39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41</v>
      </c>
      <c r="U35" s="42"/>
      <c r="V35" s="42"/>
      <c r="W35" s="42"/>
      <c r="X35" s="44" t="s">
        <v>42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16240.23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44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45</v>
      </c>
      <c r="AI60" s="34"/>
      <c r="AJ60" s="34"/>
      <c r="AK60" s="34"/>
      <c r="AL60" s="34"/>
      <c r="AM60" s="50" t="s">
        <v>46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47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48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45</v>
      </c>
      <c r="AI75" s="34"/>
      <c r="AJ75" s="34"/>
      <c r="AK75" s="34"/>
      <c r="AL75" s="34"/>
      <c r="AM75" s="50" t="s">
        <v>46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ZL3-SO01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ZL3 - SO 01 - BYT - Stavební úpravy a přístavba komunitního centra BETÉL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4.6.2020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26</v>
      </c>
      <c r="AJ89" s="31"/>
      <c r="AK89" s="31"/>
      <c r="AL89" s="31"/>
      <c r="AM89" s="62" t="str">
        <f>IF(E17="","",E17)</f>
        <v xml:space="preserve"> </v>
      </c>
      <c r="AN89" s="4"/>
      <c r="AO89" s="4"/>
      <c r="AP89" s="4"/>
      <c r="AQ89" s="31"/>
      <c r="AR89" s="32"/>
      <c r="AS89" s="63" t="s">
        <v>50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28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51</v>
      </c>
      <c r="D92" s="72"/>
      <c r="E92" s="72"/>
      <c r="F92" s="72"/>
      <c r="G92" s="72"/>
      <c r="H92" s="73"/>
      <c r="I92" s="74" t="s">
        <v>52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53</v>
      </c>
      <c r="AH92" s="72"/>
      <c r="AI92" s="72"/>
      <c r="AJ92" s="72"/>
      <c r="AK92" s="72"/>
      <c r="AL92" s="72"/>
      <c r="AM92" s="72"/>
      <c r="AN92" s="74" t="s">
        <v>54</v>
      </c>
      <c r="AO92" s="72"/>
      <c r="AP92" s="76"/>
      <c r="AQ92" s="77" t="s">
        <v>55</v>
      </c>
      <c r="AR92" s="32"/>
      <c r="AS92" s="78" t="s">
        <v>56</v>
      </c>
      <c r="AT92" s="79" t="s">
        <v>57</v>
      </c>
      <c r="AU92" s="79" t="s">
        <v>58</v>
      </c>
      <c r="AV92" s="79" t="s">
        <v>59</v>
      </c>
      <c r="AW92" s="79" t="s">
        <v>60</v>
      </c>
      <c r="AX92" s="79" t="s">
        <v>61</v>
      </c>
      <c r="AY92" s="79" t="s">
        <v>62</v>
      </c>
      <c r="AZ92" s="79" t="s">
        <v>63</v>
      </c>
      <c r="BA92" s="79" t="s">
        <v>64</v>
      </c>
      <c r="BB92" s="79" t="s">
        <v>65</v>
      </c>
      <c r="BC92" s="79" t="s">
        <v>66</v>
      </c>
      <c r="BD92" s="80" t="s">
        <v>67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68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ROUND(AG95+AG97+AG100+AG103+AG106+AG109,2)</f>
        <v>13421.68</v>
      </c>
      <c r="AH94" s="87"/>
      <c r="AI94" s="87"/>
      <c r="AJ94" s="87"/>
      <c r="AK94" s="87"/>
      <c r="AL94" s="87"/>
      <c r="AM94" s="87"/>
      <c r="AN94" s="88">
        <f>SUM(AG94,AT94)</f>
        <v>16240.23</v>
      </c>
      <c r="AO94" s="88"/>
      <c r="AP94" s="88"/>
      <c r="AQ94" s="89" t="s">
        <v>1</v>
      </c>
      <c r="AR94" s="84"/>
      <c r="AS94" s="90">
        <f>ROUND(AS95+AS97+AS100+AS103+AS106+AS109,2)</f>
        <v>0</v>
      </c>
      <c r="AT94" s="91">
        <f>ROUND(SUM(AV94:AW94),2)</f>
        <v>2818.5500000000002</v>
      </c>
      <c r="AU94" s="92">
        <f>ROUND(AU95+AU97+AU100+AU103+AU106+AU109,5)</f>
        <v>20.45477</v>
      </c>
      <c r="AV94" s="91">
        <f>ROUND(AZ94*L29,2)</f>
        <v>2818.5500000000002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ROUND(AZ95+AZ97+AZ100+AZ103+AZ106+AZ109,2)</f>
        <v>13421.68</v>
      </c>
      <c r="BA94" s="91">
        <f>ROUND(BA95+BA97+BA100+BA103+BA106+BA109,2)</f>
        <v>0</v>
      </c>
      <c r="BB94" s="91">
        <f>ROUND(BB95+BB97+BB100+BB103+BB106+BB109,2)</f>
        <v>0</v>
      </c>
      <c r="BC94" s="91">
        <f>ROUND(BC95+BC97+BC100+BC103+BC106+BC109,2)</f>
        <v>0</v>
      </c>
      <c r="BD94" s="93">
        <f>ROUND(BD95+BD97+BD100+BD103+BD106+BD109,2)</f>
        <v>0</v>
      </c>
      <c r="BE94" s="6"/>
      <c r="BS94" s="94" t="s">
        <v>69</v>
      </c>
      <c r="BT94" s="94" t="s">
        <v>70</v>
      </c>
      <c r="BU94" s="95" t="s">
        <v>71</v>
      </c>
      <c r="BV94" s="94" t="s">
        <v>72</v>
      </c>
      <c r="BW94" s="94" t="s">
        <v>4</v>
      </c>
      <c r="BX94" s="94" t="s">
        <v>73</v>
      </c>
      <c r="CL94" s="94" t="s">
        <v>1</v>
      </c>
    </row>
    <row r="95" s="7" customFormat="1" ht="37.5" customHeight="1">
      <c r="A95" s="7"/>
      <c r="B95" s="96"/>
      <c r="C95" s="97"/>
      <c r="D95" s="98" t="s">
        <v>74</v>
      </c>
      <c r="E95" s="98"/>
      <c r="F95" s="98"/>
      <c r="G95" s="98"/>
      <c r="H95" s="98"/>
      <c r="I95" s="99"/>
      <c r="J95" s="98" t="s">
        <v>75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ROUND(AG96,2)</f>
        <v>8173.0900000000001</v>
      </c>
      <c r="AH95" s="99"/>
      <c r="AI95" s="99"/>
      <c r="AJ95" s="99"/>
      <c r="AK95" s="99"/>
      <c r="AL95" s="99"/>
      <c r="AM95" s="99"/>
      <c r="AN95" s="101">
        <f>SUM(AG95,AT95)</f>
        <v>9889.4400000000005</v>
      </c>
      <c r="AO95" s="99"/>
      <c r="AP95" s="99"/>
      <c r="AQ95" s="102" t="s">
        <v>76</v>
      </c>
      <c r="AR95" s="96"/>
      <c r="AS95" s="103">
        <f>ROUND(AS96,2)</f>
        <v>0</v>
      </c>
      <c r="AT95" s="104">
        <f>ROUND(SUM(AV95:AW95),2)</f>
        <v>1716.3499999999999</v>
      </c>
      <c r="AU95" s="105">
        <f>ROUND(AU96,5)</f>
        <v>0</v>
      </c>
      <c r="AV95" s="104">
        <f>ROUND(AZ95*L29,2)</f>
        <v>1716.3499999999999</v>
      </c>
      <c r="AW95" s="104">
        <f>ROUND(BA95*L30,2)</f>
        <v>0</v>
      </c>
      <c r="AX95" s="104">
        <f>ROUND(BB95*L29,2)</f>
        <v>0</v>
      </c>
      <c r="AY95" s="104">
        <f>ROUND(BC95*L30,2)</f>
        <v>0</v>
      </c>
      <c r="AZ95" s="104">
        <f>ROUND(AZ96,2)</f>
        <v>8173.0900000000001</v>
      </c>
      <c r="BA95" s="104">
        <f>ROUND(BA96,2)</f>
        <v>0</v>
      </c>
      <c r="BB95" s="104">
        <f>ROUND(BB96,2)</f>
        <v>0</v>
      </c>
      <c r="BC95" s="104">
        <f>ROUND(BC96,2)</f>
        <v>0</v>
      </c>
      <c r="BD95" s="106">
        <f>ROUND(BD96,2)</f>
        <v>0</v>
      </c>
      <c r="BE95" s="7"/>
      <c r="BS95" s="107" t="s">
        <v>69</v>
      </c>
      <c r="BT95" s="107" t="s">
        <v>77</v>
      </c>
      <c r="BU95" s="107" t="s">
        <v>71</v>
      </c>
      <c r="BV95" s="107" t="s">
        <v>72</v>
      </c>
      <c r="BW95" s="107" t="s">
        <v>78</v>
      </c>
      <c r="BX95" s="107" t="s">
        <v>4</v>
      </c>
      <c r="CL95" s="107" t="s">
        <v>1</v>
      </c>
      <c r="CM95" s="107" t="s">
        <v>79</v>
      </c>
    </row>
    <row r="96" s="4" customFormat="1" ht="16.5" customHeight="1">
      <c r="A96" s="108" t="s">
        <v>80</v>
      </c>
      <c r="B96" s="56"/>
      <c r="C96" s="10"/>
      <c r="D96" s="10"/>
      <c r="E96" s="109" t="s">
        <v>81</v>
      </c>
      <c r="F96" s="109"/>
      <c r="G96" s="109"/>
      <c r="H96" s="109"/>
      <c r="I96" s="109"/>
      <c r="J96" s="10"/>
      <c r="K96" s="109" t="s">
        <v>82</v>
      </c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0">
        <f>'Vícepráce - Sádrokartony'!J32</f>
        <v>8173.0900000000001</v>
      </c>
      <c r="AH96" s="10"/>
      <c r="AI96" s="10"/>
      <c r="AJ96" s="10"/>
      <c r="AK96" s="10"/>
      <c r="AL96" s="10"/>
      <c r="AM96" s="10"/>
      <c r="AN96" s="110">
        <f>SUM(AG96,AT96)</f>
        <v>9889.4400000000005</v>
      </c>
      <c r="AO96" s="10"/>
      <c r="AP96" s="10"/>
      <c r="AQ96" s="111" t="s">
        <v>83</v>
      </c>
      <c r="AR96" s="56"/>
      <c r="AS96" s="112">
        <v>0</v>
      </c>
      <c r="AT96" s="113">
        <f>ROUND(SUM(AV96:AW96),2)</f>
        <v>1716.3499999999999</v>
      </c>
      <c r="AU96" s="114">
        <f>'Vícepráce - Sádrokartony'!P122</f>
        <v>0</v>
      </c>
      <c r="AV96" s="113">
        <f>'Vícepráce - Sádrokartony'!J35</f>
        <v>1716.3499999999999</v>
      </c>
      <c r="AW96" s="113">
        <f>'Vícepráce - Sádrokartony'!J36</f>
        <v>0</v>
      </c>
      <c r="AX96" s="113">
        <f>'Vícepráce - Sádrokartony'!J37</f>
        <v>0</v>
      </c>
      <c r="AY96" s="113">
        <f>'Vícepráce - Sádrokartony'!J38</f>
        <v>0</v>
      </c>
      <c r="AZ96" s="113">
        <f>'Vícepráce - Sádrokartony'!F35</f>
        <v>8173.0900000000001</v>
      </c>
      <c r="BA96" s="113">
        <f>'Vícepráce - Sádrokartony'!F36</f>
        <v>0</v>
      </c>
      <c r="BB96" s="113">
        <f>'Vícepráce - Sádrokartony'!F37</f>
        <v>0</v>
      </c>
      <c r="BC96" s="113">
        <f>'Vícepráce - Sádrokartony'!F38</f>
        <v>0</v>
      </c>
      <c r="BD96" s="115">
        <f>'Vícepráce - Sádrokartony'!F39</f>
        <v>0</v>
      </c>
      <c r="BE96" s="4"/>
      <c r="BT96" s="25" t="s">
        <v>79</v>
      </c>
      <c r="BV96" s="25" t="s">
        <v>72</v>
      </c>
      <c r="BW96" s="25" t="s">
        <v>84</v>
      </c>
      <c r="BX96" s="25" t="s">
        <v>78</v>
      </c>
      <c r="CL96" s="25" t="s">
        <v>1</v>
      </c>
    </row>
    <row r="97" s="7" customFormat="1" ht="37.5" customHeight="1">
      <c r="A97" s="7"/>
      <c r="B97" s="96"/>
      <c r="C97" s="97"/>
      <c r="D97" s="98" t="s">
        <v>85</v>
      </c>
      <c r="E97" s="98"/>
      <c r="F97" s="98"/>
      <c r="G97" s="98"/>
      <c r="H97" s="98"/>
      <c r="I97" s="99"/>
      <c r="J97" s="98" t="s">
        <v>86</v>
      </c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  <c r="Y97" s="98"/>
      <c r="Z97" s="98"/>
      <c r="AA97" s="98"/>
      <c r="AB97" s="98"/>
      <c r="AC97" s="98"/>
      <c r="AD97" s="98"/>
      <c r="AE97" s="98"/>
      <c r="AF97" s="98"/>
      <c r="AG97" s="100">
        <f>ROUND(SUM(AG98:AG99),2)</f>
        <v>11245.860000000001</v>
      </c>
      <c r="AH97" s="99"/>
      <c r="AI97" s="99"/>
      <c r="AJ97" s="99"/>
      <c r="AK97" s="99"/>
      <c r="AL97" s="99"/>
      <c r="AM97" s="99"/>
      <c r="AN97" s="101">
        <f>SUM(AG97,AT97)</f>
        <v>13607.490000000002</v>
      </c>
      <c r="AO97" s="99"/>
      <c r="AP97" s="99"/>
      <c r="AQ97" s="102" t="s">
        <v>76</v>
      </c>
      <c r="AR97" s="96"/>
      <c r="AS97" s="103">
        <f>ROUND(SUM(AS98:AS99),2)</f>
        <v>0</v>
      </c>
      <c r="AT97" s="104">
        <f>ROUND(SUM(AV97:AW97),2)</f>
        <v>2361.6300000000001</v>
      </c>
      <c r="AU97" s="105">
        <f>ROUND(SUM(AU98:AU99),5)</f>
        <v>2.32403</v>
      </c>
      <c r="AV97" s="104">
        <f>ROUND(AZ97*L29,2)</f>
        <v>2361.6300000000001</v>
      </c>
      <c r="AW97" s="104">
        <f>ROUND(BA97*L30,2)</f>
        <v>0</v>
      </c>
      <c r="AX97" s="104">
        <f>ROUND(BB97*L29,2)</f>
        <v>0</v>
      </c>
      <c r="AY97" s="104">
        <f>ROUND(BC97*L30,2)</f>
        <v>0</v>
      </c>
      <c r="AZ97" s="104">
        <f>ROUND(SUM(AZ98:AZ99),2)</f>
        <v>11245.860000000001</v>
      </c>
      <c r="BA97" s="104">
        <f>ROUND(SUM(BA98:BA99),2)</f>
        <v>0</v>
      </c>
      <c r="BB97" s="104">
        <f>ROUND(SUM(BB98:BB99),2)</f>
        <v>0</v>
      </c>
      <c r="BC97" s="104">
        <f>ROUND(SUM(BC98:BC99),2)</f>
        <v>0</v>
      </c>
      <c r="BD97" s="106">
        <f>ROUND(SUM(BD98:BD99),2)</f>
        <v>0</v>
      </c>
      <c r="BE97" s="7"/>
      <c r="BS97" s="107" t="s">
        <v>69</v>
      </c>
      <c r="BT97" s="107" t="s">
        <v>77</v>
      </c>
      <c r="BU97" s="107" t="s">
        <v>71</v>
      </c>
      <c r="BV97" s="107" t="s">
        <v>72</v>
      </c>
      <c r="BW97" s="107" t="s">
        <v>87</v>
      </c>
      <c r="BX97" s="107" t="s">
        <v>4</v>
      </c>
      <c r="CL97" s="107" t="s">
        <v>1</v>
      </c>
      <c r="CM97" s="107" t="s">
        <v>79</v>
      </c>
    </row>
    <row r="98" s="4" customFormat="1" ht="23.25" customHeight="1">
      <c r="A98" s="108" t="s">
        <v>80</v>
      </c>
      <c r="B98" s="56"/>
      <c r="C98" s="10"/>
      <c r="D98" s="10"/>
      <c r="E98" s="109" t="s">
        <v>88</v>
      </c>
      <c r="F98" s="109"/>
      <c r="G98" s="109"/>
      <c r="H98" s="109"/>
      <c r="I98" s="109"/>
      <c r="J98" s="10"/>
      <c r="K98" s="109" t="s">
        <v>86</v>
      </c>
      <c r="L98" s="109"/>
      <c r="M98" s="109"/>
      <c r="N98" s="109"/>
      <c r="O98" s="109"/>
      <c r="P98" s="109"/>
      <c r="Q98" s="109"/>
      <c r="R98" s="109"/>
      <c r="S98" s="109"/>
      <c r="T98" s="109"/>
      <c r="U98" s="109"/>
      <c r="V98" s="109"/>
      <c r="W98" s="109"/>
      <c r="X98" s="109"/>
      <c r="Y98" s="109"/>
      <c r="Z98" s="109"/>
      <c r="AA98" s="109"/>
      <c r="AB98" s="109"/>
      <c r="AC98" s="109"/>
      <c r="AD98" s="109"/>
      <c r="AE98" s="109"/>
      <c r="AF98" s="109"/>
      <c r="AG98" s="110">
        <f>'Méněpráce - Zdravotně tec...'!J32</f>
        <v>-4010</v>
      </c>
      <c r="AH98" s="10"/>
      <c r="AI98" s="10"/>
      <c r="AJ98" s="10"/>
      <c r="AK98" s="10"/>
      <c r="AL98" s="10"/>
      <c r="AM98" s="10"/>
      <c r="AN98" s="110">
        <f>SUM(AG98,AT98)</f>
        <v>-4852.1000000000004</v>
      </c>
      <c r="AO98" s="10"/>
      <c r="AP98" s="10"/>
      <c r="AQ98" s="111" t="s">
        <v>83</v>
      </c>
      <c r="AR98" s="56"/>
      <c r="AS98" s="112">
        <v>0</v>
      </c>
      <c r="AT98" s="113">
        <f>ROUND(SUM(AV98:AW98),2)</f>
        <v>-842.10000000000002</v>
      </c>
      <c r="AU98" s="114">
        <f>'Méněpráce - Zdravotně tec...'!P124</f>
        <v>0</v>
      </c>
      <c r="AV98" s="113">
        <f>'Méněpráce - Zdravotně tec...'!J35</f>
        <v>-842.10000000000002</v>
      </c>
      <c r="AW98" s="113">
        <f>'Méněpráce - Zdravotně tec...'!J36</f>
        <v>0</v>
      </c>
      <c r="AX98" s="113">
        <f>'Méněpráce - Zdravotně tec...'!J37</f>
        <v>0</v>
      </c>
      <c r="AY98" s="113">
        <f>'Méněpráce - Zdravotně tec...'!J38</f>
        <v>0</v>
      </c>
      <c r="AZ98" s="113">
        <f>'Méněpráce - Zdravotně tec...'!F35</f>
        <v>-4010</v>
      </c>
      <c r="BA98" s="113">
        <f>'Méněpráce - Zdravotně tec...'!F36</f>
        <v>0</v>
      </c>
      <c r="BB98" s="113">
        <f>'Méněpráce - Zdravotně tec...'!F37</f>
        <v>0</v>
      </c>
      <c r="BC98" s="113">
        <f>'Méněpráce - Zdravotně tec...'!F38</f>
        <v>0</v>
      </c>
      <c r="BD98" s="115">
        <f>'Méněpráce - Zdravotně tec...'!F39</f>
        <v>0</v>
      </c>
      <c r="BE98" s="4"/>
      <c r="BT98" s="25" t="s">
        <v>79</v>
      </c>
      <c r="BV98" s="25" t="s">
        <v>72</v>
      </c>
      <c r="BW98" s="25" t="s">
        <v>89</v>
      </c>
      <c r="BX98" s="25" t="s">
        <v>87</v>
      </c>
      <c r="CL98" s="25" t="s">
        <v>1</v>
      </c>
    </row>
    <row r="99" s="4" customFormat="1" ht="16.5" customHeight="1">
      <c r="A99" s="108" t="s">
        <v>80</v>
      </c>
      <c r="B99" s="56"/>
      <c r="C99" s="10"/>
      <c r="D99" s="10"/>
      <c r="E99" s="109" t="s">
        <v>81</v>
      </c>
      <c r="F99" s="109"/>
      <c r="G99" s="109"/>
      <c r="H99" s="109"/>
      <c r="I99" s="109"/>
      <c r="J99" s="10"/>
      <c r="K99" s="109" t="s">
        <v>86</v>
      </c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10">
        <f>'Vícepráce - Zdravotně tec...'!J32</f>
        <v>15255.860000000001</v>
      </c>
      <c r="AH99" s="10"/>
      <c r="AI99" s="10"/>
      <c r="AJ99" s="10"/>
      <c r="AK99" s="10"/>
      <c r="AL99" s="10"/>
      <c r="AM99" s="10"/>
      <c r="AN99" s="110">
        <f>SUM(AG99,AT99)</f>
        <v>18459.59</v>
      </c>
      <c r="AO99" s="10"/>
      <c r="AP99" s="10"/>
      <c r="AQ99" s="111" t="s">
        <v>83</v>
      </c>
      <c r="AR99" s="56"/>
      <c r="AS99" s="112">
        <v>0</v>
      </c>
      <c r="AT99" s="113">
        <f>ROUND(SUM(AV99:AW99),2)</f>
        <v>3203.73</v>
      </c>
      <c r="AU99" s="114">
        <f>'Vícepráce - Zdravotně tec...'!P130</f>
        <v>2.3240340000000002</v>
      </c>
      <c r="AV99" s="113">
        <f>'Vícepráce - Zdravotně tec...'!J35</f>
        <v>3203.73</v>
      </c>
      <c r="AW99" s="113">
        <f>'Vícepráce - Zdravotně tec...'!J36</f>
        <v>0</v>
      </c>
      <c r="AX99" s="113">
        <f>'Vícepráce - Zdravotně tec...'!J37</f>
        <v>0</v>
      </c>
      <c r="AY99" s="113">
        <f>'Vícepráce - Zdravotně tec...'!J38</f>
        <v>0</v>
      </c>
      <c r="AZ99" s="113">
        <f>'Vícepráce - Zdravotně tec...'!F35</f>
        <v>15255.860000000001</v>
      </c>
      <c r="BA99" s="113">
        <f>'Vícepráce - Zdravotně tec...'!F36</f>
        <v>0</v>
      </c>
      <c r="BB99" s="113">
        <f>'Vícepráce - Zdravotně tec...'!F37</f>
        <v>0</v>
      </c>
      <c r="BC99" s="113">
        <f>'Vícepráce - Zdravotně tec...'!F38</f>
        <v>0</v>
      </c>
      <c r="BD99" s="115">
        <f>'Vícepráce - Zdravotně tec...'!F39</f>
        <v>0</v>
      </c>
      <c r="BE99" s="4"/>
      <c r="BT99" s="25" t="s">
        <v>79</v>
      </c>
      <c r="BV99" s="25" t="s">
        <v>72</v>
      </c>
      <c r="BW99" s="25" t="s">
        <v>90</v>
      </c>
      <c r="BX99" s="25" t="s">
        <v>87</v>
      </c>
      <c r="CL99" s="25" t="s">
        <v>1</v>
      </c>
    </row>
    <row r="100" s="7" customFormat="1" ht="37.5" customHeight="1">
      <c r="A100" s="7"/>
      <c r="B100" s="96"/>
      <c r="C100" s="97"/>
      <c r="D100" s="98" t="s">
        <v>91</v>
      </c>
      <c r="E100" s="98"/>
      <c r="F100" s="98"/>
      <c r="G100" s="98"/>
      <c r="H100" s="98"/>
      <c r="I100" s="99"/>
      <c r="J100" s="98" t="s">
        <v>92</v>
      </c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8"/>
      <c r="AD100" s="98"/>
      <c r="AE100" s="98"/>
      <c r="AF100" s="98"/>
      <c r="AG100" s="100">
        <f>ROUND(SUM(AG101:AG102),2)</f>
        <v>1359.2000000000001</v>
      </c>
      <c r="AH100" s="99"/>
      <c r="AI100" s="99"/>
      <c r="AJ100" s="99"/>
      <c r="AK100" s="99"/>
      <c r="AL100" s="99"/>
      <c r="AM100" s="99"/>
      <c r="AN100" s="101">
        <f>SUM(AG100,AT100)</f>
        <v>1644.6300000000001</v>
      </c>
      <c r="AO100" s="99"/>
      <c r="AP100" s="99"/>
      <c r="AQ100" s="102" t="s">
        <v>76</v>
      </c>
      <c r="AR100" s="96"/>
      <c r="AS100" s="103">
        <f>ROUND(SUM(AS101:AS102),2)</f>
        <v>0</v>
      </c>
      <c r="AT100" s="104">
        <f>ROUND(SUM(AV100:AW100),2)</f>
        <v>285.43000000000001</v>
      </c>
      <c r="AU100" s="105">
        <f>ROUND(SUM(AU101:AU102),5)</f>
        <v>9.9763099999999998</v>
      </c>
      <c r="AV100" s="104">
        <f>ROUND(AZ100*L29,2)</f>
        <v>285.43000000000001</v>
      </c>
      <c r="AW100" s="104">
        <f>ROUND(BA100*L30,2)</f>
        <v>0</v>
      </c>
      <c r="AX100" s="104">
        <f>ROUND(BB100*L29,2)</f>
        <v>0</v>
      </c>
      <c r="AY100" s="104">
        <f>ROUND(BC100*L30,2)</f>
        <v>0</v>
      </c>
      <c r="AZ100" s="104">
        <f>ROUND(SUM(AZ101:AZ102),2)</f>
        <v>1359.2000000000001</v>
      </c>
      <c r="BA100" s="104">
        <f>ROUND(SUM(BA101:BA102),2)</f>
        <v>0</v>
      </c>
      <c r="BB100" s="104">
        <f>ROUND(SUM(BB101:BB102),2)</f>
        <v>0</v>
      </c>
      <c r="BC100" s="104">
        <f>ROUND(SUM(BC101:BC102),2)</f>
        <v>0</v>
      </c>
      <c r="BD100" s="106">
        <f>ROUND(SUM(BD101:BD102),2)</f>
        <v>0</v>
      </c>
      <c r="BE100" s="7"/>
      <c r="BS100" s="107" t="s">
        <v>69</v>
      </c>
      <c r="BT100" s="107" t="s">
        <v>77</v>
      </c>
      <c r="BU100" s="107" t="s">
        <v>71</v>
      </c>
      <c r="BV100" s="107" t="s">
        <v>72</v>
      </c>
      <c r="BW100" s="107" t="s">
        <v>93</v>
      </c>
      <c r="BX100" s="107" t="s">
        <v>4</v>
      </c>
      <c r="CL100" s="107" t="s">
        <v>1</v>
      </c>
      <c r="CM100" s="107" t="s">
        <v>79</v>
      </c>
    </row>
    <row r="101" s="4" customFormat="1" ht="23.25" customHeight="1">
      <c r="A101" s="108" t="s">
        <v>80</v>
      </c>
      <c r="B101" s="56"/>
      <c r="C101" s="10"/>
      <c r="D101" s="10"/>
      <c r="E101" s="109" t="s">
        <v>88</v>
      </c>
      <c r="F101" s="109"/>
      <c r="G101" s="109"/>
      <c r="H101" s="109"/>
      <c r="I101" s="109"/>
      <c r="J101" s="10"/>
      <c r="K101" s="109" t="s">
        <v>92</v>
      </c>
      <c r="L101" s="109"/>
      <c r="M101" s="109"/>
      <c r="N101" s="109"/>
      <c r="O101" s="109"/>
      <c r="P101" s="109"/>
      <c r="Q101" s="109"/>
      <c r="R101" s="109"/>
      <c r="S101" s="109"/>
      <c r="T101" s="109"/>
      <c r="U101" s="109"/>
      <c r="V101" s="109"/>
      <c r="W101" s="109"/>
      <c r="X101" s="109"/>
      <c r="Y101" s="109"/>
      <c r="Z101" s="109"/>
      <c r="AA101" s="109"/>
      <c r="AB101" s="109"/>
      <c r="AC101" s="109"/>
      <c r="AD101" s="109"/>
      <c r="AE101" s="109"/>
      <c r="AF101" s="109"/>
      <c r="AG101" s="110">
        <f>'Méněpráce - Obklady'!J32</f>
        <v>-16224.93</v>
      </c>
      <c r="AH101" s="10"/>
      <c r="AI101" s="10"/>
      <c r="AJ101" s="10"/>
      <c r="AK101" s="10"/>
      <c r="AL101" s="10"/>
      <c r="AM101" s="10"/>
      <c r="AN101" s="110">
        <f>SUM(AG101,AT101)</f>
        <v>-19632.169999999998</v>
      </c>
      <c r="AO101" s="10"/>
      <c r="AP101" s="10"/>
      <c r="AQ101" s="111" t="s">
        <v>83</v>
      </c>
      <c r="AR101" s="56"/>
      <c r="AS101" s="112">
        <v>0</v>
      </c>
      <c r="AT101" s="113">
        <f>ROUND(SUM(AV101:AW101),2)</f>
        <v>-3407.2399999999998</v>
      </c>
      <c r="AU101" s="114">
        <f>'Méněpráce - Obklady'!P122</f>
        <v>0</v>
      </c>
      <c r="AV101" s="113">
        <f>'Méněpráce - Obklady'!J35</f>
        <v>-3407.2399999999998</v>
      </c>
      <c r="AW101" s="113">
        <f>'Méněpráce - Obklady'!J36</f>
        <v>0</v>
      </c>
      <c r="AX101" s="113">
        <f>'Méněpráce - Obklady'!J37</f>
        <v>0</v>
      </c>
      <c r="AY101" s="113">
        <f>'Méněpráce - Obklady'!J38</f>
        <v>0</v>
      </c>
      <c r="AZ101" s="113">
        <f>'Méněpráce - Obklady'!F35</f>
        <v>-16224.93</v>
      </c>
      <c r="BA101" s="113">
        <f>'Méněpráce - Obklady'!F36</f>
        <v>0</v>
      </c>
      <c r="BB101" s="113">
        <f>'Méněpráce - Obklady'!F37</f>
        <v>0</v>
      </c>
      <c r="BC101" s="113">
        <f>'Méněpráce - Obklady'!F38</f>
        <v>0</v>
      </c>
      <c r="BD101" s="115">
        <f>'Méněpráce - Obklady'!F39</f>
        <v>0</v>
      </c>
      <c r="BE101" s="4"/>
      <c r="BT101" s="25" t="s">
        <v>79</v>
      </c>
      <c r="BV101" s="25" t="s">
        <v>72</v>
      </c>
      <c r="BW101" s="25" t="s">
        <v>94</v>
      </c>
      <c r="BX101" s="25" t="s">
        <v>93</v>
      </c>
      <c r="CL101" s="25" t="s">
        <v>1</v>
      </c>
    </row>
    <row r="102" s="4" customFormat="1" ht="35.25" customHeight="1">
      <c r="A102" s="108" t="s">
        <v>80</v>
      </c>
      <c r="B102" s="56"/>
      <c r="C102" s="10"/>
      <c r="D102" s="10"/>
      <c r="E102" s="109" t="s">
        <v>95</v>
      </c>
      <c r="F102" s="109"/>
      <c r="G102" s="109"/>
      <c r="H102" s="109"/>
      <c r="I102" s="109"/>
      <c r="J102" s="10"/>
      <c r="K102" s="109" t="s">
        <v>96</v>
      </c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10">
        <f>'OBK-BYT - VIC - Obklady -...'!J32</f>
        <v>17584.130000000001</v>
      </c>
      <c r="AH102" s="10"/>
      <c r="AI102" s="10"/>
      <c r="AJ102" s="10"/>
      <c r="AK102" s="10"/>
      <c r="AL102" s="10"/>
      <c r="AM102" s="10"/>
      <c r="AN102" s="110">
        <f>SUM(AG102,AT102)</f>
        <v>21276.800000000003</v>
      </c>
      <c r="AO102" s="10"/>
      <c r="AP102" s="10"/>
      <c r="AQ102" s="111" t="s">
        <v>83</v>
      </c>
      <c r="AR102" s="56"/>
      <c r="AS102" s="112">
        <v>0</v>
      </c>
      <c r="AT102" s="113">
        <f>ROUND(SUM(AV102:AW102),2)</f>
        <v>3692.6700000000001</v>
      </c>
      <c r="AU102" s="114">
        <f>'OBK-BYT - VIC - Obklady -...'!P123</f>
        <v>9.9763140000000003</v>
      </c>
      <c r="AV102" s="113">
        <f>'OBK-BYT - VIC - Obklady -...'!J35</f>
        <v>3692.6700000000001</v>
      </c>
      <c r="AW102" s="113">
        <f>'OBK-BYT - VIC - Obklady -...'!J36</f>
        <v>0</v>
      </c>
      <c r="AX102" s="113">
        <f>'OBK-BYT - VIC - Obklady -...'!J37</f>
        <v>0</v>
      </c>
      <c r="AY102" s="113">
        <f>'OBK-BYT - VIC - Obklady -...'!J38</f>
        <v>0</v>
      </c>
      <c r="AZ102" s="113">
        <f>'OBK-BYT - VIC - Obklady -...'!F35</f>
        <v>17584.130000000001</v>
      </c>
      <c r="BA102" s="113">
        <f>'OBK-BYT - VIC - Obklady -...'!F36</f>
        <v>0</v>
      </c>
      <c r="BB102" s="113">
        <f>'OBK-BYT - VIC - Obklady -...'!F37</f>
        <v>0</v>
      </c>
      <c r="BC102" s="113">
        <f>'OBK-BYT - VIC - Obklady -...'!F38</f>
        <v>0</v>
      </c>
      <c r="BD102" s="115">
        <f>'OBK-BYT - VIC - Obklady -...'!F39</f>
        <v>0</v>
      </c>
      <c r="BE102" s="4"/>
      <c r="BT102" s="25" t="s">
        <v>79</v>
      </c>
      <c r="BV102" s="25" t="s">
        <v>72</v>
      </c>
      <c r="BW102" s="25" t="s">
        <v>97</v>
      </c>
      <c r="BX102" s="25" t="s">
        <v>93</v>
      </c>
      <c r="CL102" s="25" t="s">
        <v>1</v>
      </c>
    </row>
    <row r="103" s="7" customFormat="1" ht="37.5" customHeight="1">
      <c r="A103" s="7"/>
      <c r="B103" s="96"/>
      <c r="C103" s="97"/>
      <c r="D103" s="98" t="s">
        <v>98</v>
      </c>
      <c r="E103" s="98"/>
      <c r="F103" s="98"/>
      <c r="G103" s="98"/>
      <c r="H103" s="98"/>
      <c r="I103" s="99"/>
      <c r="J103" s="98" t="s">
        <v>99</v>
      </c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100">
        <f>ROUND(SUM(AG104:AG105),2)</f>
        <v>-11235.709999999999</v>
      </c>
      <c r="AH103" s="99"/>
      <c r="AI103" s="99"/>
      <c r="AJ103" s="99"/>
      <c r="AK103" s="99"/>
      <c r="AL103" s="99"/>
      <c r="AM103" s="99"/>
      <c r="AN103" s="101">
        <f>SUM(AG103,AT103)</f>
        <v>-13595.209999999999</v>
      </c>
      <c r="AO103" s="99"/>
      <c r="AP103" s="99"/>
      <c r="AQ103" s="102" t="s">
        <v>76</v>
      </c>
      <c r="AR103" s="96"/>
      <c r="AS103" s="103">
        <f>ROUND(SUM(AS104:AS105),2)</f>
        <v>0</v>
      </c>
      <c r="AT103" s="104">
        <f>ROUND(SUM(AV103:AW103),2)</f>
        <v>-2359.5</v>
      </c>
      <c r="AU103" s="105">
        <f>ROUND(SUM(AU104:AU105),5)</f>
        <v>7.8910799999999996</v>
      </c>
      <c r="AV103" s="104">
        <f>ROUND(AZ103*L29,2)</f>
        <v>-2359.5</v>
      </c>
      <c r="AW103" s="104">
        <f>ROUND(BA103*L30,2)</f>
        <v>0</v>
      </c>
      <c r="AX103" s="104">
        <f>ROUND(BB103*L29,2)</f>
        <v>0</v>
      </c>
      <c r="AY103" s="104">
        <f>ROUND(BC103*L30,2)</f>
        <v>0</v>
      </c>
      <c r="AZ103" s="104">
        <f>ROUND(SUM(AZ104:AZ105),2)</f>
        <v>-11235.709999999999</v>
      </c>
      <c r="BA103" s="104">
        <f>ROUND(SUM(BA104:BA105),2)</f>
        <v>0</v>
      </c>
      <c r="BB103" s="104">
        <f>ROUND(SUM(BB104:BB105),2)</f>
        <v>0</v>
      </c>
      <c r="BC103" s="104">
        <f>ROUND(SUM(BC104:BC105),2)</f>
        <v>0</v>
      </c>
      <c r="BD103" s="106">
        <f>ROUND(SUM(BD104:BD105),2)</f>
        <v>0</v>
      </c>
      <c r="BE103" s="7"/>
      <c r="BS103" s="107" t="s">
        <v>69</v>
      </c>
      <c r="BT103" s="107" t="s">
        <v>77</v>
      </c>
      <c r="BU103" s="107" t="s">
        <v>71</v>
      </c>
      <c r="BV103" s="107" t="s">
        <v>72</v>
      </c>
      <c r="BW103" s="107" t="s">
        <v>100</v>
      </c>
      <c r="BX103" s="107" t="s">
        <v>4</v>
      </c>
      <c r="CL103" s="107" t="s">
        <v>1</v>
      </c>
      <c r="CM103" s="107" t="s">
        <v>79</v>
      </c>
    </row>
    <row r="104" s="4" customFormat="1" ht="23.25" customHeight="1">
      <c r="A104" s="108" t="s">
        <v>80</v>
      </c>
      <c r="B104" s="56"/>
      <c r="C104" s="10"/>
      <c r="D104" s="10"/>
      <c r="E104" s="109" t="s">
        <v>88</v>
      </c>
      <c r="F104" s="109"/>
      <c r="G104" s="109"/>
      <c r="H104" s="109"/>
      <c r="I104" s="109"/>
      <c r="J104" s="10"/>
      <c r="K104" s="109" t="s">
        <v>101</v>
      </c>
      <c r="L104" s="109"/>
      <c r="M104" s="109"/>
      <c r="N104" s="109"/>
      <c r="O104" s="109"/>
      <c r="P104" s="109"/>
      <c r="Q104" s="109"/>
      <c r="R104" s="109"/>
      <c r="S104" s="109"/>
      <c r="T104" s="109"/>
      <c r="U104" s="109"/>
      <c r="V104" s="109"/>
      <c r="W104" s="109"/>
      <c r="X104" s="109"/>
      <c r="Y104" s="109"/>
      <c r="Z104" s="109"/>
      <c r="AA104" s="109"/>
      <c r="AB104" s="109"/>
      <c r="AC104" s="109"/>
      <c r="AD104" s="109"/>
      <c r="AE104" s="109"/>
      <c r="AF104" s="109"/>
      <c r="AG104" s="110">
        <f>'Méněpráce - PVC, dlažby'!J32</f>
        <v>-22549.509999999998</v>
      </c>
      <c r="AH104" s="10"/>
      <c r="AI104" s="10"/>
      <c r="AJ104" s="10"/>
      <c r="AK104" s="10"/>
      <c r="AL104" s="10"/>
      <c r="AM104" s="10"/>
      <c r="AN104" s="110">
        <f>SUM(AG104,AT104)</f>
        <v>-27284.909999999996</v>
      </c>
      <c r="AO104" s="10"/>
      <c r="AP104" s="10"/>
      <c r="AQ104" s="111" t="s">
        <v>83</v>
      </c>
      <c r="AR104" s="56"/>
      <c r="AS104" s="112">
        <v>0</v>
      </c>
      <c r="AT104" s="113">
        <f>ROUND(SUM(AV104:AW104),2)</f>
        <v>-4735.3999999999996</v>
      </c>
      <c r="AU104" s="114">
        <f>'Méněpráce - PVC, dlažby'!P123</f>
        <v>0</v>
      </c>
      <c r="AV104" s="113">
        <f>'Méněpráce - PVC, dlažby'!J35</f>
        <v>-4735.3999999999996</v>
      </c>
      <c r="AW104" s="113">
        <f>'Méněpráce - PVC, dlažby'!J36</f>
        <v>0</v>
      </c>
      <c r="AX104" s="113">
        <f>'Méněpráce - PVC, dlažby'!J37</f>
        <v>0</v>
      </c>
      <c r="AY104" s="113">
        <f>'Méněpráce - PVC, dlažby'!J38</f>
        <v>0</v>
      </c>
      <c r="AZ104" s="113">
        <f>'Méněpráce - PVC, dlažby'!F35</f>
        <v>-22549.509999999998</v>
      </c>
      <c r="BA104" s="113">
        <f>'Méněpráce - PVC, dlažby'!F36</f>
        <v>0</v>
      </c>
      <c r="BB104" s="113">
        <f>'Méněpráce - PVC, dlažby'!F37</f>
        <v>0</v>
      </c>
      <c r="BC104" s="113">
        <f>'Méněpráce - PVC, dlažby'!F38</f>
        <v>0</v>
      </c>
      <c r="BD104" s="115">
        <f>'Méněpráce - PVC, dlažby'!F39</f>
        <v>0</v>
      </c>
      <c r="BE104" s="4"/>
      <c r="BT104" s="25" t="s">
        <v>79</v>
      </c>
      <c r="BV104" s="25" t="s">
        <v>72</v>
      </c>
      <c r="BW104" s="25" t="s">
        <v>102</v>
      </c>
      <c r="BX104" s="25" t="s">
        <v>100</v>
      </c>
      <c r="CL104" s="25" t="s">
        <v>1</v>
      </c>
    </row>
    <row r="105" s="4" customFormat="1" ht="16.5" customHeight="1">
      <c r="A105" s="108" t="s">
        <v>80</v>
      </c>
      <c r="B105" s="56"/>
      <c r="C105" s="10"/>
      <c r="D105" s="10"/>
      <c r="E105" s="109" t="s">
        <v>81</v>
      </c>
      <c r="F105" s="109"/>
      <c r="G105" s="109"/>
      <c r="H105" s="109"/>
      <c r="I105" s="109"/>
      <c r="J105" s="10"/>
      <c r="K105" s="109" t="s">
        <v>103</v>
      </c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10">
        <f>'Vícepráce - PVC,  dlažby'!J32</f>
        <v>11313.799999999999</v>
      </c>
      <c r="AH105" s="10"/>
      <c r="AI105" s="10"/>
      <c r="AJ105" s="10"/>
      <c r="AK105" s="10"/>
      <c r="AL105" s="10"/>
      <c r="AM105" s="10"/>
      <c r="AN105" s="110">
        <f>SUM(AG105,AT105)</f>
        <v>13689.699999999999</v>
      </c>
      <c r="AO105" s="10"/>
      <c r="AP105" s="10"/>
      <c r="AQ105" s="111" t="s">
        <v>83</v>
      </c>
      <c r="AR105" s="56"/>
      <c r="AS105" s="112">
        <v>0</v>
      </c>
      <c r="AT105" s="113">
        <f>ROUND(SUM(AV105:AW105),2)</f>
        <v>2375.9000000000001</v>
      </c>
      <c r="AU105" s="114">
        <f>'Vícepráce - PVC,  dlažby'!P124</f>
        <v>7.8910799999999996</v>
      </c>
      <c r="AV105" s="113">
        <f>'Vícepráce - PVC,  dlažby'!J35</f>
        <v>2375.9000000000001</v>
      </c>
      <c r="AW105" s="113">
        <f>'Vícepráce - PVC,  dlažby'!J36</f>
        <v>0</v>
      </c>
      <c r="AX105" s="113">
        <f>'Vícepráce - PVC,  dlažby'!J37</f>
        <v>0</v>
      </c>
      <c r="AY105" s="113">
        <f>'Vícepráce - PVC,  dlažby'!J38</f>
        <v>0</v>
      </c>
      <c r="AZ105" s="113">
        <f>'Vícepráce - PVC,  dlažby'!F35</f>
        <v>11313.799999999999</v>
      </c>
      <c r="BA105" s="113">
        <f>'Vícepráce - PVC,  dlažby'!F36</f>
        <v>0</v>
      </c>
      <c r="BB105" s="113">
        <f>'Vícepráce - PVC,  dlažby'!F37</f>
        <v>0</v>
      </c>
      <c r="BC105" s="113">
        <f>'Vícepráce - PVC,  dlažby'!F38</f>
        <v>0</v>
      </c>
      <c r="BD105" s="115">
        <f>'Vícepráce - PVC,  dlažby'!F39</f>
        <v>0</v>
      </c>
      <c r="BE105" s="4"/>
      <c r="BT105" s="25" t="s">
        <v>79</v>
      </c>
      <c r="BV105" s="25" t="s">
        <v>72</v>
      </c>
      <c r="BW105" s="25" t="s">
        <v>104</v>
      </c>
      <c r="BX105" s="25" t="s">
        <v>100</v>
      </c>
      <c r="CL105" s="25" t="s">
        <v>1</v>
      </c>
    </row>
    <row r="106" s="7" customFormat="1" ht="37.5" customHeight="1">
      <c r="A106" s="7"/>
      <c r="B106" s="96"/>
      <c r="C106" s="97"/>
      <c r="D106" s="98" t="s">
        <v>105</v>
      </c>
      <c r="E106" s="98"/>
      <c r="F106" s="98"/>
      <c r="G106" s="98"/>
      <c r="H106" s="98"/>
      <c r="I106" s="99"/>
      <c r="J106" s="98" t="s">
        <v>106</v>
      </c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  <c r="Y106" s="98"/>
      <c r="Z106" s="98"/>
      <c r="AA106" s="98"/>
      <c r="AB106" s="98"/>
      <c r="AC106" s="98"/>
      <c r="AD106" s="98"/>
      <c r="AE106" s="98"/>
      <c r="AF106" s="98"/>
      <c r="AG106" s="100">
        <f>ROUND(SUM(AG107:AG108),2)</f>
        <v>3645.4000000000001</v>
      </c>
      <c r="AH106" s="99"/>
      <c r="AI106" s="99"/>
      <c r="AJ106" s="99"/>
      <c r="AK106" s="99"/>
      <c r="AL106" s="99"/>
      <c r="AM106" s="99"/>
      <c r="AN106" s="101">
        <f>SUM(AG106,AT106)</f>
        <v>4410.9300000000003</v>
      </c>
      <c r="AO106" s="99"/>
      <c r="AP106" s="99"/>
      <c r="AQ106" s="102" t="s">
        <v>76</v>
      </c>
      <c r="AR106" s="96"/>
      <c r="AS106" s="103">
        <f>ROUND(SUM(AS107:AS108),2)</f>
        <v>0</v>
      </c>
      <c r="AT106" s="104">
        <f>ROUND(SUM(AV106:AW106),2)</f>
        <v>765.52999999999997</v>
      </c>
      <c r="AU106" s="105">
        <f>ROUND(SUM(AU107:AU108),5)</f>
        <v>0.26334999999999997</v>
      </c>
      <c r="AV106" s="104">
        <f>ROUND(AZ106*L29,2)</f>
        <v>765.52999999999997</v>
      </c>
      <c r="AW106" s="104">
        <f>ROUND(BA106*L30,2)</f>
        <v>0</v>
      </c>
      <c r="AX106" s="104">
        <f>ROUND(BB106*L29,2)</f>
        <v>0</v>
      </c>
      <c r="AY106" s="104">
        <f>ROUND(BC106*L30,2)</f>
        <v>0</v>
      </c>
      <c r="AZ106" s="104">
        <f>ROUND(SUM(AZ107:AZ108),2)</f>
        <v>3645.4000000000001</v>
      </c>
      <c r="BA106" s="104">
        <f>ROUND(SUM(BA107:BA108),2)</f>
        <v>0</v>
      </c>
      <c r="BB106" s="104">
        <f>ROUND(SUM(BB107:BB108),2)</f>
        <v>0</v>
      </c>
      <c r="BC106" s="104">
        <f>ROUND(SUM(BC107:BC108),2)</f>
        <v>0</v>
      </c>
      <c r="BD106" s="106">
        <f>ROUND(SUM(BD107:BD108),2)</f>
        <v>0</v>
      </c>
      <c r="BE106" s="7"/>
      <c r="BS106" s="107" t="s">
        <v>69</v>
      </c>
      <c r="BT106" s="107" t="s">
        <v>77</v>
      </c>
      <c r="BU106" s="107" t="s">
        <v>71</v>
      </c>
      <c r="BV106" s="107" t="s">
        <v>72</v>
      </c>
      <c r="BW106" s="107" t="s">
        <v>107</v>
      </c>
      <c r="BX106" s="107" t="s">
        <v>4</v>
      </c>
      <c r="CL106" s="107" t="s">
        <v>1</v>
      </c>
      <c r="CM106" s="107" t="s">
        <v>79</v>
      </c>
    </row>
    <row r="107" s="4" customFormat="1" ht="23.25" customHeight="1">
      <c r="A107" s="108" t="s">
        <v>80</v>
      </c>
      <c r="B107" s="56"/>
      <c r="C107" s="10"/>
      <c r="D107" s="10"/>
      <c r="E107" s="109" t="s">
        <v>88</v>
      </c>
      <c r="F107" s="109"/>
      <c r="G107" s="109"/>
      <c r="H107" s="109"/>
      <c r="I107" s="109"/>
      <c r="J107" s="10"/>
      <c r="K107" s="109" t="s">
        <v>106</v>
      </c>
      <c r="L107" s="109"/>
      <c r="M107" s="109"/>
      <c r="N107" s="109"/>
      <c r="O107" s="109"/>
      <c r="P107" s="109"/>
      <c r="Q107" s="109"/>
      <c r="R107" s="109"/>
      <c r="S107" s="109"/>
      <c r="T107" s="109"/>
      <c r="U107" s="109"/>
      <c r="V107" s="109"/>
      <c r="W107" s="109"/>
      <c r="X107" s="109"/>
      <c r="Y107" s="109"/>
      <c r="Z107" s="109"/>
      <c r="AA107" s="109"/>
      <c r="AB107" s="109"/>
      <c r="AC107" s="109"/>
      <c r="AD107" s="109"/>
      <c r="AE107" s="109"/>
      <c r="AF107" s="109"/>
      <c r="AG107" s="110">
        <f>'Méněpráce - Ústřední vytá...'!J32</f>
        <v>-1563.5999999999999</v>
      </c>
      <c r="AH107" s="10"/>
      <c r="AI107" s="10"/>
      <c r="AJ107" s="10"/>
      <c r="AK107" s="10"/>
      <c r="AL107" s="10"/>
      <c r="AM107" s="10"/>
      <c r="AN107" s="110">
        <f>SUM(AG107,AT107)</f>
        <v>-1891.96</v>
      </c>
      <c r="AO107" s="10"/>
      <c r="AP107" s="10"/>
      <c r="AQ107" s="111" t="s">
        <v>83</v>
      </c>
      <c r="AR107" s="56"/>
      <c r="AS107" s="112">
        <v>0</v>
      </c>
      <c r="AT107" s="113">
        <f>ROUND(SUM(AV107:AW107),2)</f>
        <v>-328.36000000000001</v>
      </c>
      <c r="AU107" s="114">
        <f>'Méněpráce - Ústřední vytá...'!P123</f>
        <v>0</v>
      </c>
      <c r="AV107" s="113">
        <f>'Méněpráce - Ústřední vytá...'!J35</f>
        <v>-328.36000000000001</v>
      </c>
      <c r="AW107" s="113">
        <f>'Méněpráce - Ústřední vytá...'!J36</f>
        <v>0</v>
      </c>
      <c r="AX107" s="113">
        <f>'Méněpráce - Ústřední vytá...'!J37</f>
        <v>0</v>
      </c>
      <c r="AY107" s="113">
        <f>'Méněpráce - Ústřední vytá...'!J38</f>
        <v>0</v>
      </c>
      <c r="AZ107" s="113">
        <f>'Méněpráce - Ústřední vytá...'!F35</f>
        <v>-1563.5999999999999</v>
      </c>
      <c r="BA107" s="113">
        <f>'Méněpráce - Ústřední vytá...'!F36</f>
        <v>0</v>
      </c>
      <c r="BB107" s="113">
        <f>'Méněpráce - Ústřední vytá...'!F37</f>
        <v>0</v>
      </c>
      <c r="BC107" s="113">
        <f>'Méněpráce - Ústřední vytá...'!F38</f>
        <v>0</v>
      </c>
      <c r="BD107" s="115">
        <f>'Méněpráce - Ústřední vytá...'!F39</f>
        <v>0</v>
      </c>
      <c r="BE107" s="4"/>
      <c r="BT107" s="25" t="s">
        <v>79</v>
      </c>
      <c r="BV107" s="25" t="s">
        <v>72</v>
      </c>
      <c r="BW107" s="25" t="s">
        <v>108</v>
      </c>
      <c r="BX107" s="25" t="s">
        <v>107</v>
      </c>
      <c r="CL107" s="25" t="s">
        <v>1</v>
      </c>
    </row>
    <row r="108" s="4" customFormat="1" ht="16.5" customHeight="1">
      <c r="A108" s="108" t="s">
        <v>80</v>
      </c>
      <c r="B108" s="56"/>
      <c r="C108" s="10"/>
      <c r="D108" s="10"/>
      <c r="E108" s="109" t="s">
        <v>81</v>
      </c>
      <c r="F108" s="109"/>
      <c r="G108" s="109"/>
      <c r="H108" s="109"/>
      <c r="I108" s="109"/>
      <c r="J108" s="10"/>
      <c r="K108" s="109" t="s">
        <v>106</v>
      </c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10">
        <f>'Vícepráce - Ústřední vytá...'!J32</f>
        <v>5209</v>
      </c>
      <c r="AH108" s="10"/>
      <c r="AI108" s="10"/>
      <c r="AJ108" s="10"/>
      <c r="AK108" s="10"/>
      <c r="AL108" s="10"/>
      <c r="AM108" s="10"/>
      <c r="AN108" s="110">
        <f>SUM(AG108,AT108)</f>
        <v>6302.8900000000003</v>
      </c>
      <c r="AO108" s="10"/>
      <c r="AP108" s="10"/>
      <c r="AQ108" s="111" t="s">
        <v>83</v>
      </c>
      <c r="AR108" s="56"/>
      <c r="AS108" s="112">
        <v>0</v>
      </c>
      <c r="AT108" s="113">
        <f>ROUND(SUM(AV108:AW108),2)</f>
        <v>1093.8900000000001</v>
      </c>
      <c r="AU108" s="114">
        <f>'Vícepráce - Ústřední vytá...'!P125</f>
        <v>0.26335000000000003</v>
      </c>
      <c r="AV108" s="113">
        <f>'Vícepráce - Ústřední vytá...'!J35</f>
        <v>1093.8900000000001</v>
      </c>
      <c r="AW108" s="113">
        <f>'Vícepráce - Ústřední vytá...'!J36</f>
        <v>0</v>
      </c>
      <c r="AX108" s="113">
        <f>'Vícepráce - Ústřední vytá...'!J37</f>
        <v>0</v>
      </c>
      <c r="AY108" s="113">
        <f>'Vícepráce - Ústřední vytá...'!J38</f>
        <v>0</v>
      </c>
      <c r="AZ108" s="113">
        <f>'Vícepráce - Ústřední vytá...'!F35</f>
        <v>5209</v>
      </c>
      <c r="BA108" s="113">
        <f>'Vícepráce - Ústřední vytá...'!F36</f>
        <v>0</v>
      </c>
      <c r="BB108" s="113">
        <f>'Vícepráce - Ústřední vytá...'!F37</f>
        <v>0</v>
      </c>
      <c r="BC108" s="113">
        <f>'Vícepráce - Ústřední vytá...'!F38</f>
        <v>0</v>
      </c>
      <c r="BD108" s="115">
        <f>'Vícepráce - Ústřední vytá...'!F39</f>
        <v>0</v>
      </c>
      <c r="BE108" s="4"/>
      <c r="BT108" s="25" t="s">
        <v>79</v>
      </c>
      <c r="BV108" s="25" t="s">
        <v>72</v>
      </c>
      <c r="BW108" s="25" t="s">
        <v>109</v>
      </c>
      <c r="BX108" s="25" t="s">
        <v>107</v>
      </c>
      <c r="CL108" s="25" t="s">
        <v>1</v>
      </c>
    </row>
    <row r="109" s="7" customFormat="1" ht="37.5" customHeight="1">
      <c r="A109" s="7"/>
      <c r="B109" s="96"/>
      <c r="C109" s="97"/>
      <c r="D109" s="98" t="s">
        <v>110</v>
      </c>
      <c r="E109" s="98"/>
      <c r="F109" s="98"/>
      <c r="G109" s="98"/>
      <c r="H109" s="98"/>
      <c r="I109" s="99"/>
      <c r="J109" s="98" t="s">
        <v>111</v>
      </c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100">
        <f>ROUND(SUM(AG110:AG111),2)</f>
        <v>233.84</v>
      </c>
      <c r="AH109" s="99"/>
      <c r="AI109" s="99"/>
      <c r="AJ109" s="99"/>
      <c r="AK109" s="99"/>
      <c r="AL109" s="99"/>
      <c r="AM109" s="99"/>
      <c r="AN109" s="101">
        <f>SUM(AG109,AT109)</f>
        <v>282.94999999999999</v>
      </c>
      <c r="AO109" s="99"/>
      <c r="AP109" s="99"/>
      <c r="AQ109" s="102" t="s">
        <v>76</v>
      </c>
      <c r="AR109" s="96"/>
      <c r="AS109" s="103">
        <f>ROUND(SUM(AS110:AS111),2)</f>
        <v>0</v>
      </c>
      <c r="AT109" s="104">
        <f>ROUND(SUM(AV109:AW109),2)</f>
        <v>49.109999999999999</v>
      </c>
      <c r="AU109" s="105">
        <f>ROUND(SUM(AU110:AU111),5)</f>
        <v>0</v>
      </c>
      <c r="AV109" s="104">
        <f>ROUND(AZ109*L29,2)</f>
        <v>49.109999999999999</v>
      </c>
      <c r="AW109" s="104">
        <f>ROUND(BA109*L30,2)</f>
        <v>0</v>
      </c>
      <c r="AX109" s="104">
        <f>ROUND(BB109*L29,2)</f>
        <v>0</v>
      </c>
      <c r="AY109" s="104">
        <f>ROUND(BC109*L30,2)</f>
        <v>0</v>
      </c>
      <c r="AZ109" s="104">
        <f>ROUND(SUM(AZ110:AZ111),2)</f>
        <v>233.84</v>
      </c>
      <c r="BA109" s="104">
        <f>ROUND(SUM(BA110:BA111),2)</f>
        <v>0</v>
      </c>
      <c r="BB109" s="104">
        <f>ROUND(SUM(BB110:BB111),2)</f>
        <v>0</v>
      </c>
      <c r="BC109" s="104">
        <f>ROUND(SUM(BC110:BC111),2)</f>
        <v>0</v>
      </c>
      <c r="BD109" s="106">
        <f>ROUND(SUM(BD110:BD111),2)</f>
        <v>0</v>
      </c>
      <c r="BE109" s="7"/>
      <c r="BS109" s="107" t="s">
        <v>69</v>
      </c>
      <c r="BT109" s="107" t="s">
        <v>77</v>
      </c>
      <c r="BU109" s="107" t="s">
        <v>71</v>
      </c>
      <c r="BV109" s="107" t="s">
        <v>72</v>
      </c>
      <c r="BW109" s="107" t="s">
        <v>112</v>
      </c>
      <c r="BX109" s="107" t="s">
        <v>4</v>
      </c>
      <c r="CL109" s="107" t="s">
        <v>1</v>
      </c>
      <c r="CM109" s="107" t="s">
        <v>79</v>
      </c>
    </row>
    <row r="110" s="4" customFormat="1" ht="23.25" customHeight="1">
      <c r="A110" s="108" t="s">
        <v>80</v>
      </c>
      <c r="B110" s="56"/>
      <c r="C110" s="10"/>
      <c r="D110" s="10"/>
      <c r="E110" s="109" t="s">
        <v>88</v>
      </c>
      <c r="F110" s="109"/>
      <c r="G110" s="109"/>
      <c r="H110" s="109"/>
      <c r="I110" s="109"/>
      <c r="J110" s="10"/>
      <c r="K110" s="109" t="s">
        <v>111</v>
      </c>
      <c r="L110" s="109"/>
      <c r="M110" s="109"/>
      <c r="N110" s="109"/>
      <c r="O110" s="109"/>
      <c r="P110" s="109"/>
      <c r="Q110" s="109"/>
      <c r="R110" s="109"/>
      <c r="S110" s="109"/>
      <c r="T110" s="109"/>
      <c r="U110" s="109"/>
      <c r="V110" s="109"/>
      <c r="W110" s="109"/>
      <c r="X110" s="109"/>
      <c r="Y110" s="109"/>
      <c r="Z110" s="109"/>
      <c r="AA110" s="109"/>
      <c r="AB110" s="109"/>
      <c r="AC110" s="109"/>
      <c r="AD110" s="109"/>
      <c r="AE110" s="109"/>
      <c r="AF110" s="109"/>
      <c r="AG110" s="110">
        <f>'Méněpráce - Parapety'!J32</f>
        <v>-2580.46</v>
      </c>
      <c r="AH110" s="10"/>
      <c r="AI110" s="10"/>
      <c r="AJ110" s="10"/>
      <c r="AK110" s="10"/>
      <c r="AL110" s="10"/>
      <c r="AM110" s="10"/>
      <c r="AN110" s="110">
        <f>SUM(AG110,AT110)</f>
        <v>-3122.3600000000001</v>
      </c>
      <c r="AO110" s="10"/>
      <c r="AP110" s="10"/>
      <c r="AQ110" s="111" t="s">
        <v>83</v>
      </c>
      <c r="AR110" s="56"/>
      <c r="AS110" s="112">
        <v>0</v>
      </c>
      <c r="AT110" s="113">
        <f>ROUND(SUM(AV110:AW110),2)</f>
        <v>-541.89999999999998</v>
      </c>
      <c r="AU110" s="114">
        <f>'Méněpráce - Parapety'!P122</f>
        <v>0</v>
      </c>
      <c r="AV110" s="113">
        <f>'Méněpráce - Parapety'!J35</f>
        <v>-541.89999999999998</v>
      </c>
      <c r="AW110" s="113">
        <f>'Méněpráce - Parapety'!J36</f>
        <v>0</v>
      </c>
      <c r="AX110" s="113">
        <f>'Méněpráce - Parapety'!J37</f>
        <v>0</v>
      </c>
      <c r="AY110" s="113">
        <f>'Méněpráce - Parapety'!J38</f>
        <v>0</v>
      </c>
      <c r="AZ110" s="113">
        <f>'Méněpráce - Parapety'!F35</f>
        <v>-2580.46</v>
      </c>
      <c r="BA110" s="113">
        <f>'Méněpráce - Parapety'!F36</f>
        <v>0</v>
      </c>
      <c r="BB110" s="113">
        <f>'Méněpráce - Parapety'!F37</f>
        <v>0</v>
      </c>
      <c r="BC110" s="113">
        <f>'Méněpráce - Parapety'!F38</f>
        <v>0</v>
      </c>
      <c r="BD110" s="115">
        <f>'Méněpráce - Parapety'!F39</f>
        <v>0</v>
      </c>
      <c r="BE110" s="4"/>
      <c r="BT110" s="25" t="s">
        <v>79</v>
      </c>
      <c r="BV110" s="25" t="s">
        <v>72</v>
      </c>
      <c r="BW110" s="25" t="s">
        <v>113</v>
      </c>
      <c r="BX110" s="25" t="s">
        <v>112</v>
      </c>
      <c r="CL110" s="25" t="s">
        <v>1</v>
      </c>
    </row>
    <row r="111" s="4" customFormat="1" ht="16.5" customHeight="1">
      <c r="A111" s="108" t="s">
        <v>80</v>
      </c>
      <c r="B111" s="56"/>
      <c r="C111" s="10"/>
      <c r="D111" s="10"/>
      <c r="E111" s="109" t="s">
        <v>81</v>
      </c>
      <c r="F111" s="109"/>
      <c r="G111" s="109"/>
      <c r="H111" s="109"/>
      <c r="I111" s="109"/>
      <c r="J111" s="10"/>
      <c r="K111" s="109" t="s">
        <v>111</v>
      </c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10">
        <f>'Vícepráce - Parapety'!J32</f>
        <v>2814.3000000000002</v>
      </c>
      <c r="AH111" s="10"/>
      <c r="AI111" s="10"/>
      <c r="AJ111" s="10"/>
      <c r="AK111" s="10"/>
      <c r="AL111" s="10"/>
      <c r="AM111" s="10"/>
      <c r="AN111" s="110">
        <f>SUM(AG111,AT111)</f>
        <v>3405.3000000000002</v>
      </c>
      <c r="AO111" s="10"/>
      <c r="AP111" s="10"/>
      <c r="AQ111" s="111" t="s">
        <v>83</v>
      </c>
      <c r="AR111" s="56"/>
      <c r="AS111" s="116">
        <v>0</v>
      </c>
      <c r="AT111" s="117">
        <f>ROUND(SUM(AV111:AW111),2)</f>
        <v>591</v>
      </c>
      <c r="AU111" s="118">
        <f>'Vícepráce - Parapety'!P122</f>
        <v>0</v>
      </c>
      <c r="AV111" s="117">
        <f>'Vícepráce - Parapety'!J35</f>
        <v>591</v>
      </c>
      <c r="AW111" s="117">
        <f>'Vícepráce - Parapety'!J36</f>
        <v>0</v>
      </c>
      <c r="AX111" s="117">
        <f>'Vícepráce - Parapety'!J37</f>
        <v>0</v>
      </c>
      <c r="AY111" s="117">
        <f>'Vícepráce - Parapety'!J38</f>
        <v>0</v>
      </c>
      <c r="AZ111" s="117">
        <f>'Vícepráce - Parapety'!F35</f>
        <v>2814.3000000000002</v>
      </c>
      <c r="BA111" s="117">
        <f>'Vícepráce - Parapety'!F36</f>
        <v>0</v>
      </c>
      <c r="BB111" s="117">
        <f>'Vícepráce - Parapety'!F37</f>
        <v>0</v>
      </c>
      <c r="BC111" s="117">
        <f>'Vícepráce - Parapety'!F38</f>
        <v>0</v>
      </c>
      <c r="BD111" s="119">
        <f>'Vícepráce - Parapety'!F39</f>
        <v>0</v>
      </c>
      <c r="BE111" s="4"/>
      <c r="BT111" s="25" t="s">
        <v>79</v>
      </c>
      <c r="BV111" s="25" t="s">
        <v>72</v>
      </c>
      <c r="BW111" s="25" t="s">
        <v>114</v>
      </c>
      <c r="BX111" s="25" t="s">
        <v>112</v>
      </c>
      <c r="CL111" s="25" t="s">
        <v>1</v>
      </c>
    </row>
    <row r="112" s="2" customFormat="1" ht="30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2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</row>
    <row r="113" s="2" customFormat="1" ht="6.96" customHeight="1">
      <c r="A113" s="31"/>
      <c r="B113" s="52"/>
      <c r="C113" s="53"/>
      <c r="D113" s="53"/>
      <c r="E113" s="53"/>
      <c r="F113" s="53"/>
      <c r="G113" s="53"/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  <c r="AF113" s="53"/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32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</row>
  </sheetData>
  <mergeCells count="104">
    <mergeCell ref="C92:G92"/>
    <mergeCell ref="D103:H103"/>
    <mergeCell ref="D100:H100"/>
    <mergeCell ref="D95:H95"/>
    <mergeCell ref="D97:H97"/>
    <mergeCell ref="E98:I98"/>
    <mergeCell ref="E96:I96"/>
    <mergeCell ref="E99:I99"/>
    <mergeCell ref="E101:I101"/>
    <mergeCell ref="E102:I102"/>
    <mergeCell ref="E104:I104"/>
    <mergeCell ref="I92:AF92"/>
    <mergeCell ref="J100:AF100"/>
    <mergeCell ref="J103:AF103"/>
    <mergeCell ref="J95:AF95"/>
    <mergeCell ref="J97:AF97"/>
    <mergeCell ref="K101:AF101"/>
    <mergeCell ref="K102:AF102"/>
    <mergeCell ref="K99:AF99"/>
    <mergeCell ref="K98:AF98"/>
    <mergeCell ref="K104:AF104"/>
    <mergeCell ref="K96:AF96"/>
    <mergeCell ref="L85:AO85"/>
    <mergeCell ref="E105:I105"/>
    <mergeCell ref="K105:AF105"/>
    <mergeCell ref="D106:H106"/>
    <mergeCell ref="J106:AF106"/>
    <mergeCell ref="E107:I107"/>
    <mergeCell ref="K107:AF107"/>
    <mergeCell ref="E108:I108"/>
    <mergeCell ref="K108:AF108"/>
    <mergeCell ref="D109:H109"/>
    <mergeCell ref="J109:AF109"/>
    <mergeCell ref="E110:I110"/>
    <mergeCell ref="K110:AF110"/>
    <mergeCell ref="E111:I111"/>
    <mergeCell ref="K111:AF111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G92:AM92"/>
    <mergeCell ref="AG100:AM100"/>
    <mergeCell ref="AG95:AM95"/>
    <mergeCell ref="AG102:AM102"/>
    <mergeCell ref="AG99:AM99"/>
    <mergeCell ref="AG96:AM96"/>
    <mergeCell ref="AG104:AM104"/>
    <mergeCell ref="AG98:AM98"/>
    <mergeCell ref="AG97:AM97"/>
    <mergeCell ref="AG103:AM103"/>
    <mergeCell ref="AM87:AN87"/>
    <mergeCell ref="AM89:AP89"/>
    <mergeCell ref="AM90:AP90"/>
    <mergeCell ref="AN103:AP103"/>
    <mergeCell ref="AN104:AP104"/>
    <mergeCell ref="AN92:AP92"/>
    <mergeCell ref="AN101:AP101"/>
    <mergeCell ref="AN96:AP96"/>
    <mergeCell ref="AN100:AP100"/>
    <mergeCell ref="AN95:AP95"/>
    <mergeCell ref="AN99:AP99"/>
    <mergeCell ref="AN98:AP98"/>
    <mergeCell ref="AN102:AP102"/>
    <mergeCell ref="AN97:AP97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94:AP94"/>
  </mergeCells>
  <hyperlinks>
    <hyperlink ref="A96" location="'Vícepráce - Sádrokartony'!C2" display="/"/>
    <hyperlink ref="A98" location="'Méněpráce - Zdravotně tec...'!C2" display="/"/>
    <hyperlink ref="A99" location="'Vícepráce - Zdravotně tec...'!C2" display="/"/>
    <hyperlink ref="A101" location="'Méněpráce - Obklady'!C2" display="/"/>
    <hyperlink ref="A102" location="'OBK-BYT - VIC - Obklady -...'!C2" display="/"/>
    <hyperlink ref="A104" location="'Méněpráce - PVC, dlažby'!C2" display="/"/>
    <hyperlink ref="A105" location="'Vícepráce - PVC,  dlažby'!C2" display="/"/>
    <hyperlink ref="A107" location="'Méněpráce - Ústřední vytá...'!C2" display="/"/>
    <hyperlink ref="A108" location="'Vícepráce - Ústřední vytá...'!C2" display="/"/>
    <hyperlink ref="A110" location="'Méněpráce - Parapety'!C2" display="/"/>
    <hyperlink ref="A111" location="'Vícepráce - Parapet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109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649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700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183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184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185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5209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ROUND((SUM(BE125:BE197)),  2)</f>
        <v>5209</v>
      </c>
      <c r="G35" s="31"/>
      <c r="H35" s="31"/>
      <c r="I35" s="129">
        <v>0.20999999999999999</v>
      </c>
      <c r="J35" s="128">
        <f>ROUND(((SUM(BE125:BE197))*I35),  2)</f>
        <v>1093.8900000000001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ROUND((SUM(BF125:BF197)),  2)</f>
        <v>0</v>
      </c>
      <c r="G36" s="31"/>
      <c r="H36" s="31"/>
      <c r="I36" s="129">
        <v>0.14999999999999999</v>
      </c>
      <c r="J36" s="128">
        <f>ROUND(((SUM(BF125:BF197))*I36),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ROUND((SUM(BG125:BG197)),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ROUND((SUM(BH125:BH197)),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ROUND((SUM(BI125:BI197)),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6302.8900000000003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649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Ústřední vytápění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J125</f>
        <v>5209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J126</f>
        <v>5209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272</v>
      </c>
      <c r="E100" s="147"/>
      <c r="F100" s="147"/>
      <c r="G100" s="147"/>
      <c r="H100" s="147"/>
      <c r="I100" s="147"/>
      <c r="J100" s="148">
        <f>J127</f>
        <v>117.65000000000001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701</v>
      </c>
      <c r="E101" s="147"/>
      <c r="F101" s="147"/>
      <c r="G101" s="147"/>
      <c r="H101" s="147"/>
      <c r="I101" s="147"/>
      <c r="J101" s="148">
        <f>J132</f>
        <v>628.25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651</v>
      </c>
      <c r="E102" s="147"/>
      <c r="F102" s="147"/>
      <c r="G102" s="147"/>
      <c r="H102" s="147"/>
      <c r="I102" s="147"/>
      <c r="J102" s="148">
        <f>J140</f>
        <v>612.79999999999995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652</v>
      </c>
      <c r="E103" s="147"/>
      <c r="F103" s="147"/>
      <c r="G103" s="147"/>
      <c r="H103" s="147"/>
      <c r="I103" s="147"/>
      <c r="J103" s="148">
        <f>J151</f>
        <v>3850.3000000000002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133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ZL3 - SO 01 - BYT - Stavební úpravy a přístavba komunitního centra BETÉL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116</v>
      </c>
      <c r="L114" s="21"/>
    </row>
    <row r="115" s="2" customFormat="1" ht="16.5" customHeight="1">
      <c r="A115" s="31"/>
      <c r="B115" s="32"/>
      <c r="C115" s="31"/>
      <c r="D115" s="31"/>
      <c r="E115" s="122" t="s">
        <v>649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118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>Vícepráce - Ústřední vytápění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>Bezručova 503, Chrastava, p.p.č.545/2,st.p.č.496</v>
      </c>
      <c r="G119" s="31"/>
      <c r="H119" s="31"/>
      <c r="I119" s="28" t="s">
        <v>20</v>
      </c>
      <c r="J119" s="61" t="str">
        <f>IF(J14="","",J14)</f>
        <v>4.6.2020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Jednoty bratrské v Chrastavě, Bezručova 503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134</v>
      </c>
      <c r="D124" s="152" t="s">
        <v>55</v>
      </c>
      <c r="E124" s="152" t="s">
        <v>51</v>
      </c>
      <c r="F124" s="152" t="s">
        <v>52</v>
      </c>
      <c r="G124" s="152" t="s">
        <v>135</v>
      </c>
      <c r="H124" s="152" t="s">
        <v>136</v>
      </c>
      <c r="I124" s="152" t="s">
        <v>137</v>
      </c>
      <c r="J124" s="152" t="s">
        <v>128</v>
      </c>
      <c r="K124" s="153" t="s">
        <v>138</v>
      </c>
      <c r="L124" s="154"/>
      <c r="M124" s="78" t="s">
        <v>1</v>
      </c>
      <c r="N124" s="79" t="s">
        <v>34</v>
      </c>
      <c r="O124" s="79" t="s">
        <v>139</v>
      </c>
      <c r="P124" s="79" t="s">
        <v>140</v>
      </c>
      <c r="Q124" s="79" t="s">
        <v>141</v>
      </c>
      <c r="R124" s="79" t="s">
        <v>142</v>
      </c>
      <c r="S124" s="79" t="s">
        <v>143</v>
      </c>
      <c r="T124" s="80" t="s">
        <v>144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145</v>
      </c>
      <c r="D125" s="31"/>
      <c r="E125" s="31"/>
      <c r="F125" s="31"/>
      <c r="G125" s="31"/>
      <c r="H125" s="31"/>
      <c r="I125" s="31"/>
      <c r="J125" s="155">
        <f>BK125</f>
        <v>5209</v>
      </c>
      <c r="K125" s="31"/>
      <c r="L125" s="32"/>
      <c r="M125" s="81"/>
      <c r="N125" s="65"/>
      <c r="O125" s="82"/>
      <c r="P125" s="156">
        <f>P126</f>
        <v>0.26335000000000003</v>
      </c>
      <c r="Q125" s="82"/>
      <c r="R125" s="156">
        <f>R126</f>
        <v>0.037025999999999996</v>
      </c>
      <c r="S125" s="82"/>
      <c r="T125" s="157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130</v>
      </c>
      <c r="BK125" s="158">
        <f>BK126</f>
        <v>5209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146</v>
      </c>
      <c r="F126" s="161" t="s">
        <v>147</v>
      </c>
      <c r="G126" s="12"/>
      <c r="H126" s="12"/>
      <c r="I126" s="12"/>
      <c r="J126" s="162">
        <f>BK126</f>
        <v>5209</v>
      </c>
      <c r="K126" s="12"/>
      <c r="L126" s="159"/>
      <c r="M126" s="163"/>
      <c r="N126" s="164"/>
      <c r="O126" s="164"/>
      <c r="P126" s="165">
        <f>P127+P132+P140+P151</f>
        <v>0.26335000000000003</v>
      </c>
      <c r="Q126" s="164"/>
      <c r="R126" s="165">
        <f>R127+R132+R140+R151</f>
        <v>0.037025999999999996</v>
      </c>
      <c r="S126" s="164"/>
      <c r="T126" s="166">
        <f>T127+T132+T140+T151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70</v>
      </c>
      <c r="AY126" s="160" t="s">
        <v>148</v>
      </c>
      <c r="BK126" s="168">
        <f>BK127+BK132+BK140+BK151</f>
        <v>5209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296</v>
      </c>
      <c r="F127" s="169" t="s">
        <v>297</v>
      </c>
      <c r="G127" s="12"/>
      <c r="H127" s="12"/>
      <c r="I127" s="12"/>
      <c r="J127" s="170">
        <f>BK127</f>
        <v>117.65000000000001</v>
      </c>
      <c r="K127" s="12"/>
      <c r="L127" s="159"/>
      <c r="M127" s="163"/>
      <c r="N127" s="164"/>
      <c r="O127" s="164"/>
      <c r="P127" s="165">
        <f>SUM(P128:P131)</f>
        <v>0</v>
      </c>
      <c r="Q127" s="164"/>
      <c r="R127" s="165">
        <f>SUM(R128:R131)</f>
        <v>0.00026000000000000003</v>
      </c>
      <c r="S127" s="164"/>
      <c r="T127" s="166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79</v>
      </c>
      <c r="AT127" s="167" t="s">
        <v>69</v>
      </c>
      <c r="AU127" s="167" t="s">
        <v>77</v>
      </c>
      <c r="AY127" s="160" t="s">
        <v>148</v>
      </c>
      <c r="BK127" s="168">
        <f>SUM(BK128:BK131)</f>
        <v>117.65000000000001</v>
      </c>
    </row>
    <row r="128" s="2" customFormat="1" ht="16.5" customHeight="1">
      <c r="A128" s="31"/>
      <c r="B128" s="171"/>
      <c r="C128" s="172" t="s">
        <v>77</v>
      </c>
      <c r="D128" s="172" t="s">
        <v>151</v>
      </c>
      <c r="E128" s="173" t="s">
        <v>298</v>
      </c>
      <c r="F128" s="174" t="s">
        <v>299</v>
      </c>
      <c r="G128" s="175" t="s">
        <v>291</v>
      </c>
      <c r="H128" s="176">
        <v>3.25</v>
      </c>
      <c r="I128" s="177">
        <v>22</v>
      </c>
      <c r="J128" s="177">
        <f>ROUND(I128*H128,2)</f>
        <v>71.5</v>
      </c>
      <c r="K128" s="174" t="s">
        <v>1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6.0000000000000002E-05</v>
      </c>
      <c r="R128" s="180">
        <f>Q128*H128</f>
        <v>0.000195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155</v>
      </c>
      <c r="AT128" s="182" t="s">
        <v>151</v>
      </c>
      <c r="AU128" s="182" t="s">
        <v>79</v>
      </c>
      <c r="AY128" s="18" t="s">
        <v>148</v>
      </c>
      <c r="BE128" s="183">
        <f>IF(N128="základní",J128,0)</f>
        <v>71.5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71.5</v>
      </c>
      <c r="BL128" s="18" t="s">
        <v>155</v>
      </c>
      <c r="BM128" s="182" t="s">
        <v>702</v>
      </c>
    </row>
    <row r="129" s="13" customFormat="1">
      <c r="A129" s="13"/>
      <c r="B129" s="184"/>
      <c r="C129" s="13"/>
      <c r="D129" s="185" t="s">
        <v>157</v>
      </c>
      <c r="E129" s="186" t="s">
        <v>1</v>
      </c>
      <c r="F129" s="187" t="s">
        <v>703</v>
      </c>
      <c r="G129" s="13"/>
      <c r="H129" s="188">
        <v>3.25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157</v>
      </c>
      <c r="AU129" s="186" t="s">
        <v>79</v>
      </c>
      <c r="AV129" s="13" t="s">
        <v>79</v>
      </c>
      <c r="AW129" s="13" t="s">
        <v>27</v>
      </c>
      <c r="AX129" s="13" t="s">
        <v>77</v>
      </c>
      <c r="AY129" s="186" t="s">
        <v>148</v>
      </c>
    </row>
    <row r="130" s="2" customFormat="1" ht="16.5" customHeight="1">
      <c r="A130" s="31"/>
      <c r="B130" s="171"/>
      <c r="C130" s="210" t="s">
        <v>79</v>
      </c>
      <c r="D130" s="210" t="s">
        <v>302</v>
      </c>
      <c r="E130" s="211" t="s">
        <v>704</v>
      </c>
      <c r="F130" s="212" t="s">
        <v>705</v>
      </c>
      <c r="G130" s="213" t="s">
        <v>291</v>
      </c>
      <c r="H130" s="214">
        <v>3.25</v>
      </c>
      <c r="I130" s="215">
        <v>14.199999999999999</v>
      </c>
      <c r="J130" s="215">
        <f>ROUND(I130*H130,2)</f>
        <v>46.149999999999999</v>
      </c>
      <c r="K130" s="212" t="s">
        <v>1</v>
      </c>
      <c r="L130" s="216"/>
      <c r="M130" s="217" t="s">
        <v>1</v>
      </c>
      <c r="N130" s="218" t="s">
        <v>35</v>
      </c>
      <c r="O130" s="180">
        <v>0</v>
      </c>
      <c r="P130" s="180">
        <f>O130*H130</f>
        <v>0</v>
      </c>
      <c r="Q130" s="180">
        <v>2.0000000000000002E-05</v>
      </c>
      <c r="R130" s="180">
        <f>Q130*H130</f>
        <v>6.5000000000000008E-05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305</v>
      </c>
      <c r="AT130" s="182" t="s">
        <v>302</v>
      </c>
      <c r="AU130" s="182" t="s">
        <v>79</v>
      </c>
      <c r="AY130" s="18" t="s">
        <v>148</v>
      </c>
      <c r="BE130" s="183">
        <f>IF(N130="základní",J130,0)</f>
        <v>46.149999999999999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46.149999999999999</v>
      </c>
      <c r="BL130" s="18" t="s">
        <v>155</v>
      </c>
      <c r="BM130" s="182" t="s">
        <v>706</v>
      </c>
    </row>
    <row r="131" s="13" customFormat="1">
      <c r="A131" s="13"/>
      <c r="B131" s="184"/>
      <c r="C131" s="13"/>
      <c r="D131" s="185" t="s">
        <v>157</v>
      </c>
      <c r="E131" s="186" t="s">
        <v>1</v>
      </c>
      <c r="F131" s="187" t="s">
        <v>703</v>
      </c>
      <c r="G131" s="13"/>
      <c r="H131" s="188">
        <v>3.25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157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148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707</v>
      </c>
      <c r="F132" s="169" t="s">
        <v>708</v>
      </c>
      <c r="G132" s="12"/>
      <c r="H132" s="12"/>
      <c r="I132" s="12"/>
      <c r="J132" s="170">
        <f>BK132</f>
        <v>628.25</v>
      </c>
      <c r="K132" s="12"/>
      <c r="L132" s="159"/>
      <c r="M132" s="163"/>
      <c r="N132" s="164"/>
      <c r="O132" s="164"/>
      <c r="P132" s="165">
        <f>SUM(P133:P139)</f>
        <v>0</v>
      </c>
      <c r="Q132" s="164"/>
      <c r="R132" s="165">
        <f>SUM(R133:R139)</f>
        <v>0.0015275</v>
      </c>
      <c r="S132" s="164"/>
      <c r="T132" s="166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79</v>
      </c>
      <c r="AT132" s="167" t="s">
        <v>69</v>
      </c>
      <c r="AU132" s="167" t="s">
        <v>77</v>
      </c>
      <c r="AY132" s="160" t="s">
        <v>148</v>
      </c>
      <c r="BK132" s="168">
        <f>SUM(BK133:BK139)</f>
        <v>628.25</v>
      </c>
    </row>
    <row r="133" s="2" customFormat="1" ht="16.5" customHeight="1">
      <c r="A133" s="31"/>
      <c r="B133" s="171"/>
      <c r="C133" s="172" t="s">
        <v>160</v>
      </c>
      <c r="D133" s="172" t="s">
        <v>151</v>
      </c>
      <c r="E133" s="173" t="s">
        <v>709</v>
      </c>
      <c r="F133" s="174" t="s">
        <v>710</v>
      </c>
      <c r="G133" s="175" t="s">
        <v>291</v>
      </c>
      <c r="H133" s="176">
        <v>3.25</v>
      </c>
      <c r="I133" s="177">
        <v>169</v>
      </c>
      <c r="J133" s="177">
        <f>ROUND(I133*H133,2)</f>
        <v>549.25</v>
      </c>
      <c r="K133" s="174" t="s">
        <v>1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0.00046999999999999999</v>
      </c>
      <c r="R133" s="180">
        <f>Q133*H133</f>
        <v>0.0015275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155</v>
      </c>
      <c r="AT133" s="182" t="s">
        <v>151</v>
      </c>
      <c r="AU133" s="182" t="s">
        <v>79</v>
      </c>
      <c r="AY133" s="18" t="s">
        <v>148</v>
      </c>
      <c r="BE133" s="183">
        <f>IF(N133="základní",J133,0)</f>
        <v>549.25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549.25</v>
      </c>
      <c r="BL133" s="18" t="s">
        <v>155</v>
      </c>
      <c r="BM133" s="182" t="s">
        <v>711</v>
      </c>
    </row>
    <row r="134" s="13" customFormat="1">
      <c r="A134" s="13"/>
      <c r="B134" s="184"/>
      <c r="C134" s="13"/>
      <c r="D134" s="185" t="s">
        <v>157</v>
      </c>
      <c r="E134" s="186" t="s">
        <v>1</v>
      </c>
      <c r="F134" s="187" t="s">
        <v>712</v>
      </c>
      <c r="G134" s="13"/>
      <c r="H134" s="188">
        <v>-15.75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157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148</v>
      </c>
    </row>
    <row r="135" s="13" customFormat="1">
      <c r="A135" s="13"/>
      <c r="B135" s="184"/>
      <c r="C135" s="13"/>
      <c r="D135" s="185" t="s">
        <v>157</v>
      </c>
      <c r="E135" s="186" t="s">
        <v>1</v>
      </c>
      <c r="F135" s="187" t="s">
        <v>713</v>
      </c>
      <c r="G135" s="13"/>
      <c r="H135" s="188">
        <v>19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157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148</v>
      </c>
    </row>
    <row r="136" s="15" customFormat="1">
      <c r="A136" s="15"/>
      <c r="B136" s="199"/>
      <c r="C136" s="15"/>
      <c r="D136" s="185" t="s">
        <v>157</v>
      </c>
      <c r="E136" s="200" t="s">
        <v>1</v>
      </c>
      <c r="F136" s="201" t="s">
        <v>164</v>
      </c>
      <c r="G136" s="15"/>
      <c r="H136" s="202">
        <v>3.25</v>
      </c>
      <c r="I136" s="15"/>
      <c r="J136" s="15"/>
      <c r="K136" s="15"/>
      <c r="L136" s="199"/>
      <c r="M136" s="203"/>
      <c r="N136" s="204"/>
      <c r="O136" s="204"/>
      <c r="P136" s="204"/>
      <c r="Q136" s="204"/>
      <c r="R136" s="204"/>
      <c r="S136" s="204"/>
      <c r="T136" s="20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00" t="s">
        <v>157</v>
      </c>
      <c r="AU136" s="200" t="s">
        <v>79</v>
      </c>
      <c r="AV136" s="15" t="s">
        <v>165</v>
      </c>
      <c r="AW136" s="15" t="s">
        <v>27</v>
      </c>
      <c r="AX136" s="15" t="s">
        <v>77</v>
      </c>
      <c r="AY136" s="200" t="s">
        <v>148</v>
      </c>
    </row>
    <row r="137" s="2" customFormat="1" ht="16.5" customHeight="1">
      <c r="A137" s="31"/>
      <c r="B137" s="171"/>
      <c r="C137" s="172" t="s">
        <v>165</v>
      </c>
      <c r="D137" s="172" t="s">
        <v>151</v>
      </c>
      <c r="E137" s="173" t="s">
        <v>714</v>
      </c>
      <c r="F137" s="174" t="s">
        <v>715</v>
      </c>
      <c r="G137" s="175" t="s">
        <v>291</v>
      </c>
      <c r="H137" s="176">
        <v>3.25</v>
      </c>
      <c r="I137" s="177">
        <v>12</v>
      </c>
      <c r="J137" s="177">
        <f>ROUND(I137*H137,2)</f>
        <v>39</v>
      </c>
      <c r="K137" s="174" t="s">
        <v>1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155</v>
      </c>
      <c r="AT137" s="182" t="s">
        <v>151</v>
      </c>
      <c r="AU137" s="182" t="s">
        <v>79</v>
      </c>
      <c r="AY137" s="18" t="s">
        <v>148</v>
      </c>
      <c r="BE137" s="183">
        <f>IF(N137="základní",J137,0)</f>
        <v>39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39</v>
      </c>
      <c r="BL137" s="18" t="s">
        <v>155</v>
      </c>
      <c r="BM137" s="182" t="s">
        <v>716</v>
      </c>
    </row>
    <row r="138" s="2" customFormat="1" ht="16.5" customHeight="1">
      <c r="A138" s="31"/>
      <c r="B138" s="171"/>
      <c r="C138" s="172" t="s">
        <v>177</v>
      </c>
      <c r="D138" s="172" t="s">
        <v>151</v>
      </c>
      <c r="E138" s="173" t="s">
        <v>717</v>
      </c>
      <c r="F138" s="174" t="s">
        <v>718</v>
      </c>
      <c r="G138" s="175" t="s">
        <v>175</v>
      </c>
      <c r="H138" s="176">
        <v>0.002</v>
      </c>
      <c r="I138" s="177">
        <v>10000</v>
      </c>
      <c r="J138" s="177">
        <f>ROUND(I138*H138,2)</f>
        <v>20</v>
      </c>
      <c r="K138" s="174" t="s">
        <v>1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155</v>
      </c>
      <c r="AT138" s="182" t="s">
        <v>151</v>
      </c>
      <c r="AU138" s="182" t="s">
        <v>79</v>
      </c>
      <c r="AY138" s="18" t="s">
        <v>148</v>
      </c>
      <c r="BE138" s="183">
        <f>IF(N138="základní",J138,0)</f>
        <v>20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20</v>
      </c>
      <c r="BL138" s="18" t="s">
        <v>155</v>
      </c>
      <c r="BM138" s="182" t="s">
        <v>719</v>
      </c>
    </row>
    <row r="139" s="2" customFormat="1" ht="16.5" customHeight="1">
      <c r="A139" s="31"/>
      <c r="B139" s="171"/>
      <c r="C139" s="172" t="s">
        <v>212</v>
      </c>
      <c r="D139" s="172" t="s">
        <v>151</v>
      </c>
      <c r="E139" s="173" t="s">
        <v>720</v>
      </c>
      <c r="F139" s="174" t="s">
        <v>721</v>
      </c>
      <c r="G139" s="175" t="s">
        <v>175</v>
      </c>
      <c r="H139" s="176">
        <v>0.002</v>
      </c>
      <c r="I139" s="177">
        <v>10000</v>
      </c>
      <c r="J139" s="177">
        <f>ROUND(I139*H139,2)</f>
        <v>20</v>
      </c>
      <c r="K139" s="174" t="s">
        <v>1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155</v>
      </c>
      <c r="AT139" s="182" t="s">
        <v>151</v>
      </c>
      <c r="AU139" s="182" t="s">
        <v>79</v>
      </c>
      <c r="AY139" s="18" t="s">
        <v>148</v>
      </c>
      <c r="BE139" s="183">
        <f>IF(N139="základní",J139,0)</f>
        <v>20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20</v>
      </c>
      <c r="BL139" s="18" t="s">
        <v>155</v>
      </c>
      <c r="BM139" s="182" t="s">
        <v>722</v>
      </c>
    </row>
    <row r="140" s="12" customFormat="1" ht="22.8" customHeight="1">
      <c r="A140" s="12"/>
      <c r="B140" s="159"/>
      <c r="C140" s="12"/>
      <c r="D140" s="160" t="s">
        <v>69</v>
      </c>
      <c r="E140" s="169" t="s">
        <v>653</v>
      </c>
      <c r="F140" s="169" t="s">
        <v>654</v>
      </c>
      <c r="G140" s="12"/>
      <c r="H140" s="12"/>
      <c r="I140" s="12"/>
      <c r="J140" s="170">
        <f>BK140</f>
        <v>612.79999999999995</v>
      </c>
      <c r="K140" s="12"/>
      <c r="L140" s="159"/>
      <c r="M140" s="163"/>
      <c r="N140" s="164"/>
      <c r="O140" s="164"/>
      <c r="P140" s="165">
        <f>SUM(P141:P150)</f>
        <v>0</v>
      </c>
      <c r="Q140" s="164"/>
      <c r="R140" s="165">
        <f>SUM(R141:R150)</f>
        <v>0.00079799999999999999</v>
      </c>
      <c r="S140" s="164"/>
      <c r="T140" s="166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79</v>
      </c>
      <c r="AT140" s="167" t="s">
        <v>69</v>
      </c>
      <c r="AU140" s="167" t="s">
        <v>77</v>
      </c>
      <c r="AY140" s="160" t="s">
        <v>148</v>
      </c>
      <c r="BK140" s="168">
        <f>SUM(BK141:BK150)</f>
        <v>612.79999999999995</v>
      </c>
    </row>
    <row r="141" s="2" customFormat="1" ht="16.5" customHeight="1">
      <c r="A141" s="31"/>
      <c r="B141" s="171"/>
      <c r="C141" s="172" t="s">
        <v>216</v>
      </c>
      <c r="D141" s="172" t="s">
        <v>151</v>
      </c>
      <c r="E141" s="173" t="s">
        <v>723</v>
      </c>
      <c r="F141" s="174" t="s">
        <v>724</v>
      </c>
      <c r="G141" s="175" t="s">
        <v>193</v>
      </c>
      <c r="H141" s="176">
        <v>0.94999999999999996</v>
      </c>
      <c r="I141" s="177">
        <v>201</v>
      </c>
      <c r="J141" s="177">
        <f>ROUND(I141*H141,2)</f>
        <v>190.94999999999999</v>
      </c>
      <c r="K141" s="174" t="s">
        <v>1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0.00013999999999999999</v>
      </c>
      <c r="R141" s="180">
        <f>Q141*H141</f>
        <v>0.00013299999999999998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155</v>
      </c>
      <c r="AT141" s="182" t="s">
        <v>151</v>
      </c>
      <c r="AU141" s="182" t="s">
        <v>79</v>
      </c>
      <c r="AY141" s="18" t="s">
        <v>148</v>
      </c>
      <c r="BE141" s="183">
        <f>IF(N141="základní",J141,0)</f>
        <v>190.94999999999999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190.94999999999999</v>
      </c>
      <c r="BL141" s="18" t="s">
        <v>155</v>
      </c>
      <c r="BM141" s="182" t="s">
        <v>725</v>
      </c>
    </row>
    <row r="142" s="13" customFormat="1">
      <c r="A142" s="13"/>
      <c r="B142" s="184"/>
      <c r="C142" s="13"/>
      <c r="D142" s="185" t="s">
        <v>157</v>
      </c>
      <c r="E142" s="186" t="s">
        <v>1</v>
      </c>
      <c r="F142" s="187" t="s">
        <v>726</v>
      </c>
      <c r="G142" s="13"/>
      <c r="H142" s="188">
        <v>-2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157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148</v>
      </c>
    </row>
    <row r="143" s="13" customFormat="1">
      <c r="A143" s="13"/>
      <c r="B143" s="184"/>
      <c r="C143" s="13"/>
      <c r="D143" s="185" t="s">
        <v>157</v>
      </c>
      <c r="E143" s="186" t="s">
        <v>1</v>
      </c>
      <c r="F143" s="187" t="s">
        <v>727</v>
      </c>
      <c r="G143" s="13"/>
      <c r="H143" s="188">
        <v>2.9500000000000002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157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148</v>
      </c>
    </row>
    <row r="144" s="15" customFormat="1">
      <c r="A144" s="15"/>
      <c r="B144" s="199"/>
      <c r="C144" s="15"/>
      <c r="D144" s="185" t="s">
        <v>157</v>
      </c>
      <c r="E144" s="200" t="s">
        <v>1</v>
      </c>
      <c r="F144" s="201" t="s">
        <v>164</v>
      </c>
      <c r="G144" s="15"/>
      <c r="H144" s="202">
        <v>0.95000000000000018</v>
      </c>
      <c r="I144" s="15"/>
      <c r="J144" s="15"/>
      <c r="K144" s="15"/>
      <c r="L144" s="199"/>
      <c r="M144" s="203"/>
      <c r="N144" s="204"/>
      <c r="O144" s="204"/>
      <c r="P144" s="204"/>
      <c r="Q144" s="204"/>
      <c r="R144" s="204"/>
      <c r="S144" s="204"/>
      <c r="T144" s="20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00" t="s">
        <v>157</v>
      </c>
      <c r="AU144" s="200" t="s">
        <v>79</v>
      </c>
      <c r="AV144" s="15" t="s">
        <v>165</v>
      </c>
      <c r="AW144" s="15" t="s">
        <v>27</v>
      </c>
      <c r="AX144" s="15" t="s">
        <v>77</v>
      </c>
      <c r="AY144" s="200" t="s">
        <v>148</v>
      </c>
    </row>
    <row r="145" s="2" customFormat="1" ht="16.5" customHeight="1">
      <c r="A145" s="31"/>
      <c r="B145" s="171"/>
      <c r="C145" s="172" t="s">
        <v>222</v>
      </c>
      <c r="D145" s="172" t="s">
        <v>151</v>
      </c>
      <c r="E145" s="173" t="s">
        <v>728</v>
      </c>
      <c r="F145" s="174" t="s">
        <v>729</v>
      </c>
      <c r="G145" s="175" t="s">
        <v>193</v>
      </c>
      <c r="H145" s="176">
        <v>0.94999999999999996</v>
      </c>
      <c r="I145" s="177">
        <v>423</v>
      </c>
      <c r="J145" s="177">
        <f>ROUND(I145*H145,2)</f>
        <v>401.85000000000002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0.00069999999999999999</v>
      </c>
      <c r="R145" s="180">
        <f>Q145*H145</f>
        <v>0.00066500000000000001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155</v>
      </c>
      <c r="AT145" s="182" t="s">
        <v>151</v>
      </c>
      <c r="AU145" s="182" t="s">
        <v>79</v>
      </c>
      <c r="AY145" s="18" t="s">
        <v>148</v>
      </c>
      <c r="BE145" s="183">
        <f>IF(N145="základní",J145,0)</f>
        <v>401.85000000000002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401.85000000000002</v>
      </c>
      <c r="BL145" s="18" t="s">
        <v>155</v>
      </c>
      <c r="BM145" s="182" t="s">
        <v>730</v>
      </c>
    </row>
    <row r="146" s="13" customFormat="1">
      <c r="A146" s="13"/>
      <c r="B146" s="184"/>
      <c r="C146" s="13"/>
      <c r="D146" s="185" t="s">
        <v>157</v>
      </c>
      <c r="E146" s="186" t="s">
        <v>1</v>
      </c>
      <c r="F146" s="187" t="s">
        <v>726</v>
      </c>
      <c r="G146" s="13"/>
      <c r="H146" s="188">
        <v>-2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157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148</v>
      </c>
    </row>
    <row r="147" s="13" customFormat="1">
      <c r="A147" s="13"/>
      <c r="B147" s="184"/>
      <c r="C147" s="13"/>
      <c r="D147" s="185" t="s">
        <v>157</v>
      </c>
      <c r="E147" s="186" t="s">
        <v>1</v>
      </c>
      <c r="F147" s="187" t="s">
        <v>727</v>
      </c>
      <c r="G147" s="13"/>
      <c r="H147" s="188">
        <v>2.9500000000000002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157</v>
      </c>
      <c r="AU147" s="186" t="s">
        <v>79</v>
      </c>
      <c r="AV147" s="13" t="s">
        <v>79</v>
      </c>
      <c r="AW147" s="13" t="s">
        <v>27</v>
      </c>
      <c r="AX147" s="13" t="s">
        <v>70</v>
      </c>
      <c r="AY147" s="186" t="s">
        <v>148</v>
      </c>
    </row>
    <row r="148" s="15" customFormat="1">
      <c r="A148" s="15"/>
      <c r="B148" s="199"/>
      <c r="C148" s="15"/>
      <c r="D148" s="185" t="s">
        <v>157</v>
      </c>
      <c r="E148" s="200" t="s">
        <v>1</v>
      </c>
      <c r="F148" s="201" t="s">
        <v>164</v>
      </c>
      <c r="G148" s="15"/>
      <c r="H148" s="202">
        <v>0.95000000000000018</v>
      </c>
      <c r="I148" s="15"/>
      <c r="J148" s="15"/>
      <c r="K148" s="15"/>
      <c r="L148" s="199"/>
      <c r="M148" s="203"/>
      <c r="N148" s="204"/>
      <c r="O148" s="204"/>
      <c r="P148" s="204"/>
      <c r="Q148" s="204"/>
      <c r="R148" s="204"/>
      <c r="S148" s="204"/>
      <c r="T148" s="20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00" t="s">
        <v>157</v>
      </c>
      <c r="AU148" s="200" t="s">
        <v>79</v>
      </c>
      <c r="AV148" s="15" t="s">
        <v>165</v>
      </c>
      <c r="AW148" s="15" t="s">
        <v>27</v>
      </c>
      <c r="AX148" s="15" t="s">
        <v>77</v>
      </c>
      <c r="AY148" s="200" t="s">
        <v>148</v>
      </c>
    </row>
    <row r="149" s="2" customFormat="1" ht="16.5" customHeight="1">
      <c r="A149" s="31"/>
      <c r="B149" s="171"/>
      <c r="C149" s="172" t="s">
        <v>228</v>
      </c>
      <c r="D149" s="172" t="s">
        <v>151</v>
      </c>
      <c r="E149" s="173" t="s">
        <v>661</v>
      </c>
      <c r="F149" s="174" t="s">
        <v>662</v>
      </c>
      <c r="G149" s="175" t="s">
        <v>175</v>
      </c>
      <c r="H149" s="176">
        <v>0.001</v>
      </c>
      <c r="I149" s="177">
        <v>10000</v>
      </c>
      <c r="J149" s="177">
        <f>ROUND(I149*H149,2)</f>
        <v>10</v>
      </c>
      <c r="K149" s="174" t="s">
        <v>1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155</v>
      </c>
      <c r="AT149" s="182" t="s">
        <v>151</v>
      </c>
      <c r="AU149" s="182" t="s">
        <v>79</v>
      </c>
      <c r="AY149" s="18" t="s">
        <v>148</v>
      </c>
      <c r="BE149" s="183">
        <f>IF(N149="základní",J149,0)</f>
        <v>10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10</v>
      </c>
      <c r="BL149" s="18" t="s">
        <v>155</v>
      </c>
      <c r="BM149" s="182" t="s">
        <v>663</v>
      </c>
    </row>
    <row r="150" s="2" customFormat="1" ht="16.5" customHeight="1">
      <c r="A150" s="31"/>
      <c r="B150" s="171"/>
      <c r="C150" s="172" t="s">
        <v>232</v>
      </c>
      <c r="D150" s="172" t="s">
        <v>151</v>
      </c>
      <c r="E150" s="173" t="s">
        <v>664</v>
      </c>
      <c r="F150" s="174" t="s">
        <v>665</v>
      </c>
      <c r="G150" s="175" t="s">
        <v>175</v>
      </c>
      <c r="H150" s="176">
        <v>0.001</v>
      </c>
      <c r="I150" s="177">
        <v>10000</v>
      </c>
      <c r="J150" s="177">
        <f>ROUND(I150*H150,2)</f>
        <v>10</v>
      </c>
      <c r="K150" s="174" t="s">
        <v>1</v>
      </c>
      <c r="L150" s="32"/>
      <c r="M150" s="178" t="s">
        <v>1</v>
      </c>
      <c r="N150" s="179" t="s">
        <v>35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155</v>
      </c>
      <c r="AT150" s="182" t="s">
        <v>151</v>
      </c>
      <c r="AU150" s="182" t="s">
        <v>79</v>
      </c>
      <c r="AY150" s="18" t="s">
        <v>148</v>
      </c>
      <c r="BE150" s="183">
        <f>IF(N150="základní",J150,0)</f>
        <v>10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10</v>
      </c>
      <c r="BL150" s="18" t="s">
        <v>155</v>
      </c>
      <c r="BM150" s="182" t="s">
        <v>666</v>
      </c>
    </row>
    <row r="151" s="12" customFormat="1" ht="22.8" customHeight="1">
      <c r="A151" s="12"/>
      <c r="B151" s="159"/>
      <c r="C151" s="12"/>
      <c r="D151" s="160" t="s">
        <v>69</v>
      </c>
      <c r="E151" s="169" t="s">
        <v>667</v>
      </c>
      <c r="F151" s="169" t="s">
        <v>668</v>
      </c>
      <c r="G151" s="12"/>
      <c r="H151" s="12"/>
      <c r="I151" s="12"/>
      <c r="J151" s="170">
        <f>BK151</f>
        <v>3850.3000000000002</v>
      </c>
      <c r="K151" s="12"/>
      <c r="L151" s="159"/>
      <c r="M151" s="163"/>
      <c r="N151" s="164"/>
      <c r="O151" s="164"/>
      <c r="P151" s="165">
        <f>SUM(P152:P197)</f>
        <v>0.26335000000000003</v>
      </c>
      <c r="Q151" s="164"/>
      <c r="R151" s="165">
        <f>SUM(R152:R197)</f>
        <v>0.034440499999999999</v>
      </c>
      <c r="S151" s="164"/>
      <c r="T151" s="166">
        <f>SUM(T152:T197)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79</v>
      </c>
      <c r="AT151" s="167" t="s">
        <v>69</v>
      </c>
      <c r="AU151" s="167" t="s">
        <v>77</v>
      </c>
      <c r="AY151" s="160" t="s">
        <v>148</v>
      </c>
      <c r="BK151" s="168">
        <f>SUM(BK152:BK197)</f>
        <v>3850.3000000000002</v>
      </c>
    </row>
    <row r="152" s="2" customFormat="1" ht="16.5" customHeight="1">
      <c r="A152" s="31"/>
      <c r="B152" s="171"/>
      <c r="C152" s="172" t="s">
        <v>236</v>
      </c>
      <c r="D152" s="172" t="s">
        <v>151</v>
      </c>
      <c r="E152" s="173" t="s">
        <v>731</v>
      </c>
      <c r="F152" s="174" t="s">
        <v>732</v>
      </c>
      <c r="G152" s="175" t="s">
        <v>193</v>
      </c>
      <c r="H152" s="176">
        <v>0.050000000000000003</v>
      </c>
      <c r="I152" s="177">
        <v>1400</v>
      </c>
      <c r="J152" s="177">
        <f>ROUND(I152*H152,2)</f>
        <v>70</v>
      </c>
      <c r="K152" s="174" t="s">
        <v>286</v>
      </c>
      <c r="L152" s="32"/>
      <c r="M152" s="178" t="s">
        <v>1</v>
      </c>
      <c r="N152" s="179" t="s">
        <v>35</v>
      </c>
      <c r="O152" s="180">
        <v>0.23599999999999999</v>
      </c>
      <c r="P152" s="180">
        <f>O152*H152</f>
        <v>0.0118</v>
      </c>
      <c r="Q152" s="180">
        <v>0.014149999999999999</v>
      </c>
      <c r="R152" s="180">
        <f>Q152*H152</f>
        <v>0.00070750000000000001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155</v>
      </c>
      <c r="AT152" s="182" t="s">
        <v>151</v>
      </c>
      <c r="AU152" s="182" t="s">
        <v>79</v>
      </c>
      <c r="AY152" s="18" t="s">
        <v>148</v>
      </c>
      <c r="BE152" s="183">
        <f>IF(N152="základní",J152,0)</f>
        <v>70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70</v>
      </c>
      <c r="BL152" s="18" t="s">
        <v>155</v>
      </c>
      <c r="BM152" s="182" t="s">
        <v>733</v>
      </c>
    </row>
    <row r="153" s="13" customFormat="1">
      <c r="A153" s="13"/>
      <c r="B153" s="184"/>
      <c r="C153" s="13"/>
      <c r="D153" s="185" t="s">
        <v>157</v>
      </c>
      <c r="E153" s="186" t="s">
        <v>1</v>
      </c>
      <c r="F153" s="187" t="s">
        <v>734</v>
      </c>
      <c r="G153" s="13"/>
      <c r="H153" s="188">
        <v>0.050000000000000003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157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148</v>
      </c>
    </row>
    <row r="154" s="2" customFormat="1" ht="16.5" customHeight="1">
      <c r="A154" s="31"/>
      <c r="B154" s="171"/>
      <c r="C154" s="172" t="s">
        <v>240</v>
      </c>
      <c r="D154" s="172" t="s">
        <v>151</v>
      </c>
      <c r="E154" s="173" t="s">
        <v>735</v>
      </c>
      <c r="F154" s="174" t="s">
        <v>736</v>
      </c>
      <c r="G154" s="175" t="s">
        <v>193</v>
      </c>
      <c r="H154" s="176">
        <v>0.050000000000000003</v>
      </c>
      <c r="I154" s="177">
        <v>1560</v>
      </c>
      <c r="J154" s="177">
        <f>ROUND(I154*H154,2)</f>
        <v>78</v>
      </c>
      <c r="K154" s="174" t="s">
        <v>286</v>
      </c>
      <c r="L154" s="32"/>
      <c r="M154" s="178" t="s">
        <v>1</v>
      </c>
      <c r="N154" s="179" t="s">
        <v>35</v>
      </c>
      <c r="O154" s="180">
        <v>0.249</v>
      </c>
      <c r="P154" s="180">
        <f>O154*H154</f>
        <v>0.012450000000000001</v>
      </c>
      <c r="Q154" s="180">
        <v>0.018499999999999999</v>
      </c>
      <c r="R154" s="180">
        <f>Q154*H154</f>
        <v>0.00092500000000000004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155</v>
      </c>
      <c r="AT154" s="182" t="s">
        <v>151</v>
      </c>
      <c r="AU154" s="182" t="s">
        <v>79</v>
      </c>
      <c r="AY154" s="18" t="s">
        <v>148</v>
      </c>
      <c r="BE154" s="183">
        <f>IF(N154="základní",J154,0)</f>
        <v>78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78</v>
      </c>
      <c r="BL154" s="18" t="s">
        <v>155</v>
      </c>
      <c r="BM154" s="182" t="s">
        <v>737</v>
      </c>
    </row>
    <row r="155" s="13" customFormat="1">
      <c r="A155" s="13"/>
      <c r="B155" s="184"/>
      <c r="C155" s="13"/>
      <c r="D155" s="185" t="s">
        <v>157</v>
      </c>
      <c r="E155" s="186" t="s">
        <v>1</v>
      </c>
      <c r="F155" s="187" t="s">
        <v>738</v>
      </c>
      <c r="G155" s="13"/>
      <c r="H155" s="188">
        <v>0.050000000000000003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157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148</v>
      </c>
    </row>
    <row r="156" s="2" customFormat="1" ht="16.5" customHeight="1">
      <c r="A156" s="31"/>
      <c r="B156" s="171"/>
      <c r="C156" s="172" t="s">
        <v>244</v>
      </c>
      <c r="D156" s="172" t="s">
        <v>151</v>
      </c>
      <c r="E156" s="173" t="s">
        <v>739</v>
      </c>
      <c r="F156" s="174" t="s">
        <v>740</v>
      </c>
      <c r="G156" s="175" t="s">
        <v>193</v>
      </c>
      <c r="H156" s="176">
        <v>0.050000000000000003</v>
      </c>
      <c r="I156" s="177">
        <v>1800</v>
      </c>
      <c r="J156" s="177">
        <f>ROUND(I156*H156,2)</f>
        <v>90</v>
      </c>
      <c r="K156" s="174" t="s">
        <v>286</v>
      </c>
      <c r="L156" s="32"/>
      <c r="M156" s="178" t="s">
        <v>1</v>
      </c>
      <c r="N156" s="179" t="s">
        <v>35</v>
      </c>
      <c r="O156" s="180">
        <v>0.254</v>
      </c>
      <c r="P156" s="180">
        <f>O156*H156</f>
        <v>0.012700000000000001</v>
      </c>
      <c r="Q156" s="180">
        <v>0.019560000000000001</v>
      </c>
      <c r="R156" s="180">
        <f>Q156*H156</f>
        <v>0.00097800000000000014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155</v>
      </c>
      <c r="AT156" s="182" t="s">
        <v>151</v>
      </c>
      <c r="AU156" s="182" t="s">
        <v>79</v>
      </c>
      <c r="AY156" s="18" t="s">
        <v>148</v>
      </c>
      <c r="BE156" s="183">
        <f>IF(N156="základní",J156,0)</f>
        <v>90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90</v>
      </c>
      <c r="BL156" s="18" t="s">
        <v>155</v>
      </c>
      <c r="BM156" s="182" t="s">
        <v>741</v>
      </c>
    </row>
    <row r="157" s="13" customFormat="1">
      <c r="A157" s="13"/>
      <c r="B157" s="184"/>
      <c r="C157" s="13"/>
      <c r="D157" s="185" t="s">
        <v>157</v>
      </c>
      <c r="E157" s="186" t="s">
        <v>1</v>
      </c>
      <c r="F157" s="187" t="s">
        <v>738</v>
      </c>
      <c r="G157" s="13"/>
      <c r="H157" s="188">
        <v>0.050000000000000003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157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148</v>
      </c>
    </row>
    <row r="158" s="2" customFormat="1" ht="16.5" customHeight="1">
      <c r="A158" s="31"/>
      <c r="B158" s="171"/>
      <c r="C158" s="172" t="s">
        <v>248</v>
      </c>
      <c r="D158" s="172" t="s">
        <v>151</v>
      </c>
      <c r="E158" s="173" t="s">
        <v>742</v>
      </c>
      <c r="F158" s="174" t="s">
        <v>743</v>
      </c>
      <c r="G158" s="175" t="s">
        <v>193</v>
      </c>
      <c r="H158" s="176">
        <v>0.14999999999999999</v>
      </c>
      <c r="I158" s="177">
        <v>1692</v>
      </c>
      <c r="J158" s="177">
        <f>ROUND(I158*H158,2)</f>
        <v>253.80000000000001</v>
      </c>
      <c r="K158" s="174" t="s">
        <v>1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0.014149999999999999</v>
      </c>
      <c r="R158" s="180">
        <f>Q158*H158</f>
        <v>0.0021224999999999998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155</v>
      </c>
      <c r="AT158" s="182" t="s">
        <v>151</v>
      </c>
      <c r="AU158" s="182" t="s">
        <v>79</v>
      </c>
      <c r="AY158" s="18" t="s">
        <v>148</v>
      </c>
      <c r="BE158" s="183">
        <f>IF(N158="základní",J158,0)</f>
        <v>253.80000000000001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253.80000000000001</v>
      </c>
      <c r="BL158" s="18" t="s">
        <v>155</v>
      </c>
      <c r="BM158" s="182" t="s">
        <v>744</v>
      </c>
    </row>
    <row r="159" s="13" customFormat="1">
      <c r="A159" s="13"/>
      <c r="B159" s="184"/>
      <c r="C159" s="13"/>
      <c r="D159" s="185" t="s">
        <v>157</v>
      </c>
      <c r="E159" s="186" t="s">
        <v>1</v>
      </c>
      <c r="F159" s="187" t="s">
        <v>388</v>
      </c>
      <c r="G159" s="13"/>
      <c r="H159" s="188">
        <v>-0.10000000000000001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157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148</v>
      </c>
    </row>
    <row r="160" s="13" customFormat="1">
      <c r="A160" s="13"/>
      <c r="B160" s="184"/>
      <c r="C160" s="13"/>
      <c r="D160" s="185" t="s">
        <v>157</v>
      </c>
      <c r="E160" s="186" t="s">
        <v>1</v>
      </c>
      <c r="F160" s="187" t="s">
        <v>745</v>
      </c>
      <c r="G160" s="13"/>
      <c r="H160" s="188">
        <v>0.050000000000000003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157</v>
      </c>
      <c r="AU160" s="186" t="s">
        <v>79</v>
      </c>
      <c r="AV160" s="13" t="s">
        <v>79</v>
      </c>
      <c r="AW160" s="13" t="s">
        <v>27</v>
      </c>
      <c r="AX160" s="13" t="s">
        <v>70</v>
      </c>
      <c r="AY160" s="186" t="s">
        <v>148</v>
      </c>
    </row>
    <row r="161" s="13" customFormat="1">
      <c r="A161" s="13"/>
      <c r="B161" s="184"/>
      <c r="C161" s="13"/>
      <c r="D161" s="185" t="s">
        <v>157</v>
      </c>
      <c r="E161" s="186" t="s">
        <v>1</v>
      </c>
      <c r="F161" s="187" t="s">
        <v>684</v>
      </c>
      <c r="G161" s="13"/>
      <c r="H161" s="188">
        <v>0.050000000000000003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157</v>
      </c>
      <c r="AU161" s="186" t="s">
        <v>79</v>
      </c>
      <c r="AV161" s="13" t="s">
        <v>79</v>
      </c>
      <c r="AW161" s="13" t="s">
        <v>27</v>
      </c>
      <c r="AX161" s="13" t="s">
        <v>70</v>
      </c>
      <c r="AY161" s="186" t="s">
        <v>148</v>
      </c>
    </row>
    <row r="162" s="13" customFormat="1">
      <c r="A162" s="13"/>
      <c r="B162" s="184"/>
      <c r="C162" s="13"/>
      <c r="D162" s="185" t="s">
        <v>157</v>
      </c>
      <c r="E162" s="186" t="s">
        <v>1</v>
      </c>
      <c r="F162" s="187" t="s">
        <v>680</v>
      </c>
      <c r="G162" s="13"/>
      <c r="H162" s="188">
        <v>0.10000000000000001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157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148</v>
      </c>
    </row>
    <row r="163" s="13" customFormat="1">
      <c r="A163" s="13"/>
      <c r="B163" s="184"/>
      <c r="C163" s="13"/>
      <c r="D163" s="185" t="s">
        <v>157</v>
      </c>
      <c r="E163" s="186" t="s">
        <v>1</v>
      </c>
      <c r="F163" s="187" t="s">
        <v>746</v>
      </c>
      <c r="G163" s="13"/>
      <c r="H163" s="188">
        <v>0.050000000000000003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157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148</v>
      </c>
    </row>
    <row r="164" s="15" customFormat="1">
      <c r="A164" s="15"/>
      <c r="B164" s="199"/>
      <c r="C164" s="15"/>
      <c r="D164" s="185" t="s">
        <v>157</v>
      </c>
      <c r="E164" s="200" t="s">
        <v>1</v>
      </c>
      <c r="F164" s="201" t="s">
        <v>164</v>
      </c>
      <c r="G164" s="15"/>
      <c r="H164" s="202">
        <v>0.15000000000000002</v>
      </c>
      <c r="I164" s="15"/>
      <c r="J164" s="15"/>
      <c r="K164" s="15"/>
      <c r="L164" s="199"/>
      <c r="M164" s="203"/>
      <c r="N164" s="204"/>
      <c r="O164" s="204"/>
      <c r="P164" s="204"/>
      <c r="Q164" s="204"/>
      <c r="R164" s="204"/>
      <c r="S164" s="204"/>
      <c r="T164" s="20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0" t="s">
        <v>157</v>
      </c>
      <c r="AU164" s="200" t="s">
        <v>79</v>
      </c>
      <c r="AV164" s="15" t="s">
        <v>165</v>
      </c>
      <c r="AW164" s="15" t="s">
        <v>27</v>
      </c>
      <c r="AX164" s="15" t="s">
        <v>77</v>
      </c>
      <c r="AY164" s="200" t="s">
        <v>148</v>
      </c>
    </row>
    <row r="165" s="2" customFormat="1" ht="16.5" customHeight="1">
      <c r="A165" s="31"/>
      <c r="B165" s="171"/>
      <c r="C165" s="172" t="s">
        <v>8</v>
      </c>
      <c r="D165" s="172" t="s">
        <v>151</v>
      </c>
      <c r="E165" s="173" t="s">
        <v>747</v>
      </c>
      <c r="F165" s="174" t="s">
        <v>748</v>
      </c>
      <c r="G165" s="175" t="s">
        <v>193</v>
      </c>
      <c r="H165" s="176">
        <v>0.050000000000000003</v>
      </c>
      <c r="I165" s="177">
        <v>1900</v>
      </c>
      <c r="J165" s="177">
        <f>ROUND(I165*H165,2)</f>
        <v>95</v>
      </c>
      <c r="K165" s="174" t="s">
        <v>286</v>
      </c>
      <c r="L165" s="32"/>
      <c r="M165" s="178" t="s">
        <v>1</v>
      </c>
      <c r="N165" s="179" t="s">
        <v>35</v>
      </c>
      <c r="O165" s="180">
        <v>0.254</v>
      </c>
      <c r="P165" s="180">
        <f>O165*H165</f>
        <v>0.012700000000000001</v>
      </c>
      <c r="Q165" s="180">
        <v>0.01942</v>
      </c>
      <c r="R165" s="180">
        <f>Q165*H165</f>
        <v>0.00097100000000000007</v>
      </c>
      <c r="S165" s="180">
        <v>0</v>
      </c>
      <c r="T165" s="18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155</v>
      </c>
      <c r="AT165" s="182" t="s">
        <v>151</v>
      </c>
      <c r="AU165" s="182" t="s">
        <v>79</v>
      </c>
      <c r="AY165" s="18" t="s">
        <v>148</v>
      </c>
      <c r="BE165" s="183">
        <f>IF(N165="základní",J165,0)</f>
        <v>95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77</v>
      </c>
      <c r="BK165" s="183">
        <f>ROUND(I165*H165,2)</f>
        <v>95</v>
      </c>
      <c r="BL165" s="18" t="s">
        <v>155</v>
      </c>
      <c r="BM165" s="182" t="s">
        <v>749</v>
      </c>
    </row>
    <row r="166" s="13" customFormat="1">
      <c r="A166" s="13"/>
      <c r="B166" s="184"/>
      <c r="C166" s="13"/>
      <c r="D166" s="185" t="s">
        <v>157</v>
      </c>
      <c r="E166" s="186" t="s">
        <v>1</v>
      </c>
      <c r="F166" s="187" t="s">
        <v>684</v>
      </c>
      <c r="G166" s="13"/>
      <c r="H166" s="188">
        <v>0.050000000000000003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157</v>
      </c>
      <c r="AU166" s="186" t="s">
        <v>79</v>
      </c>
      <c r="AV166" s="13" t="s">
        <v>79</v>
      </c>
      <c r="AW166" s="13" t="s">
        <v>27</v>
      </c>
      <c r="AX166" s="13" t="s">
        <v>77</v>
      </c>
      <c r="AY166" s="186" t="s">
        <v>148</v>
      </c>
    </row>
    <row r="167" s="2" customFormat="1" ht="16.5" customHeight="1">
      <c r="A167" s="31"/>
      <c r="B167" s="171"/>
      <c r="C167" s="172" t="s">
        <v>155</v>
      </c>
      <c r="D167" s="172" t="s">
        <v>151</v>
      </c>
      <c r="E167" s="173" t="s">
        <v>750</v>
      </c>
      <c r="F167" s="174" t="s">
        <v>751</v>
      </c>
      <c r="G167" s="175" t="s">
        <v>193</v>
      </c>
      <c r="H167" s="176">
        <v>0.050000000000000003</v>
      </c>
      <c r="I167" s="177">
        <v>2280</v>
      </c>
      <c r="J167" s="177">
        <f>ROUND(I167*H167,2)</f>
        <v>114</v>
      </c>
      <c r="K167" s="174" t="s">
        <v>286</v>
      </c>
      <c r="L167" s="32"/>
      <c r="M167" s="178" t="s">
        <v>1</v>
      </c>
      <c r="N167" s="179" t="s">
        <v>35</v>
      </c>
      <c r="O167" s="180">
        <v>0.27900000000000003</v>
      </c>
      <c r="P167" s="180">
        <f>O167*H167</f>
        <v>0.013950000000000002</v>
      </c>
      <c r="Q167" s="180">
        <v>0.028029999999999999</v>
      </c>
      <c r="R167" s="180">
        <f>Q167*H167</f>
        <v>0.0014015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155</v>
      </c>
      <c r="AT167" s="182" t="s">
        <v>151</v>
      </c>
      <c r="AU167" s="182" t="s">
        <v>79</v>
      </c>
      <c r="AY167" s="18" t="s">
        <v>148</v>
      </c>
      <c r="BE167" s="183">
        <f>IF(N167="základní",J167,0)</f>
        <v>114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114</v>
      </c>
      <c r="BL167" s="18" t="s">
        <v>155</v>
      </c>
      <c r="BM167" s="182" t="s">
        <v>752</v>
      </c>
    </row>
    <row r="168" s="13" customFormat="1">
      <c r="A168" s="13"/>
      <c r="B168" s="184"/>
      <c r="C168" s="13"/>
      <c r="D168" s="185" t="s">
        <v>157</v>
      </c>
      <c r="E168" s="186" t="s">
        <v>1</v>
      </c>
      <c r="F168" s="187" t="s">
        <v>753</v>
      </c>
      <c r="G168" s="13"/>
      <c r="H168" s="188">
        <v>0.050000000000000003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157</v>
      </c>
      <c r="AU168" s="186" t="s">
        <v>79</v>
      </c>
      <c r="AV168" s="13" t="s">
        <v>79</v>
      </c>
      <c r="AW168" s="13" t="s">
        <v>27</v>
      </c>
      <c r="AX168" s="13" t="s">
        <v>77</v>
      </c>
      <c r="AY168" s="186" t="s">
        <v>148</v>
      </c>
    </row>
    <row r="169" s="2" customFormat="1" ht="16.5" customHeight="1">
      <c r="A169" s="31"/>
      <c r="B169" s="171"/>
      <c r="C169" s="172" t="s">
        <v>258</v>
      </c>
      <c r="D169" s="172" t="s">
        <v>151</v>
      </c>
      <c r="E169" s="173" t="s">
        <v>754</v>
      </c>
      <c r="F169" s="174" t="s">
        <v>755</v>
      </c>
      <c r="G169" s="175" t="s">
        <v>193</v>
      </c>
      <c r="H169" s="176">
        <v>0.10000000000000001</v>
      </c>
      <c r="I169" s="177">
        <v>2600</v>
      </c>
      <c r="J169" s="177">
        <f>ROUND(I169*H169,2)</f>
        <v>260</v>
      </c>
      <c r="K169" s="174" t="s">
        <v>286</v>
      </c>
      <c r="L169" s="32"/>
      <c r="M169" s="178" t="s">
        <v>1</v>
      </c>
      <c r="N169" s="179" t="s">
        <v>35</v>
      </c>
      <c r="O169" s="180">
        <v>0.26600000000000001</v>
      </c>
      <c r="P169" s="180">
        <f>O169*H169</f>
        <v>0.026600000000000002</v>
      </c>
      <c r="Q169" s="180">
        <v>0.023400000000000001</v>
      </c>
      <c r="R169" s="180">
        <f>Q169*H169</f>
        <v>0.0023400000000000001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155</v>
      </c>
      <c r="AT169" s="182" t="s">
        <v>151</v>
      </c>
      <c r="AU169" s="182" t="s">
        <v>79</v>
      </c>
      <c r="AY169" s="18" t="s">
        <v>148</v>
      </c>
      <c r="BE169" s="183">
        <f>IF(N169="základní",J169,0)</f>
        <v>260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260</v>
      </c>
      <c r="BL169" s="18" t="s">
        <v>155</v>
      </c>
      <c r="BM169" s="182" t="s">
        <v>756</v>
      </c>
    </row>
    <row r="170" s="13" customFormat="1">
      <c r="A170" s="13"/>
      <c r="B170" s="184"/>
      <c r="C170" s="13"/>
      <c r="D170" s="185" t="s">
        <v>157</v>
      </c>
      <c r="E170" s="186" t="s">
        <v>1</v>
      </c>
      <c r="F170" s="187" t="s">
        <v>757</v>
      </c>
      <c r="G170" s="13"/>
      <c r="H170" s="188">
        <v>0.10000000000000001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157</v>
      </c>
      <c r="AU170" s="186" t="s">
        <v>79</v>
      </c>
      <c r="AV170" s="13" t="s">
        <v>79</v>
      </c>
      <c r="AW170" s="13" t="s">
        <v>27</v>
      </c>
      <c r="AX170" s="13" t="s">
        <v>77</v>
      </c>
      <c r="AY170" s="186" t="s">
        <v>148</v>
      </c>
    </row>
    <row r="171" s="2" customFormat="1" ht="16.5" customHeight="1">
      <c r="A171" s="31"/>
      <c r="B171" s="171"/>
      <c r="C171" s="172" t="s">
        <v>264</v>
      </c>
      <c r="D171" s="172" t="s">
        <v>151</v>
      </c>
      <c r="E171" s="173" t="s">
        <v>758</v>
      </c>
      <c r="F171" s="174" t="s">
        <v>759</v>
      </c>
      <c r="G171" s="175" t="s">
        <v>193</v>
      </c>
      <c r="H171" s="176">
        <v>0.14999999999999999</v>
      </c>
      <c r="I171" s="177">
        <v>2450</v>
      </c>
      <c r="J171" s="177">
        <f>ROUND(I171*H171,2)</f>
        <v>367.5</v>
      </c>
      <c r="K171" s="174" t="s">
        <v>286</v>
      </c>
      <c r="L171" s="32"/>
      <c r="M171" s="178" t="s">
        <v>1</v>
      </c>
      <c r="N171" s="179" t="s">
        <v>35</v>
      </c>
      <c r="O171" s="180">
        <v>0.26100000000000001</v>
      </c>
      <c r="P171" s="180">
        <f>O171*H171</f>
        <v>0.039149999999999997</v>
      </c>
      <c r="Q171" s="180">
        <v>0.021760000000000002</v>
      </c>
      <c r="R171" s="180">
        <f>Q171*H171</f>
        <v>0.003264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155</v>
      </c>
      <c r="AT171" s="182" t="s">
        <v>151</v>
      </c>
      <c r="AU171" s="182" t="s">
        <v>79</v>
      </c>
      <c r="AY171" s="18" t="s">
        <v>148</v>
      </c>
      <c r="BE171" s="183">
        <f>IF(N171="základní",J171,0)</f>
        <v>367.5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367.5</v>
      </c>
      <c r="BL171" s="18" t="s">
        <v>155</v>
      </c>
      <c r="BM171" s="182" t="s">
        <v>760</v>
      </c>
    </row>
    <row r="172" s="13" customFormat="1">
      <c r="A172" s="13"/>
      <c r="B172" s="184"/>
      <c r="C172" s="13"/>
      <c r="D172" s="185" t="s">
        <v>157</v>
      </c>
      <c r="E172" s="186" t="s">
        <v>1</v>
      </c>
      <c r="F172" s="187" t="s">
        <v>761</v>
      </c>
      <c r="G172" s="13"/>
      <c r="H172" s="188">
        <v>0.14999999999999999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157</v>
      </c>
      <c r="AU172" s="186" t="s">
        <v>79</v>
      </c>
      <c r="AV172" s="13" t="s">
        <v>79</v>
      </c>
      <c r="AW172" s="13" t="s">
        <v>27</v>
      </c>
      <c r="AX172" s="13" t="s">
        <v>77</v>
      </c>
      <c r="AY172" s="186" t="s">
        <v>148</v>
      </c>
    </row>
    <row r="173" s="2" customFormat="1" ht="16.5" customHeight="1">
      <c r="A173" s="31"/>
      <c r="B173" s="171"/>
      <c r="C173" s="172" t="s">
        <v>361</v>
      </c>
      <c r="D173" s="172" t="s">
        <v>151</v>
      </c>
      <c r="E173" s="173" t="s">
        <v>762</v>
      </c>
      <c r="F173" s="174" t="s">
        <v>763</v>
      </c>
      <c r="G173" s="175" t="s">
        <v>193</v>
      </c>
      <c r="H173" s="176">
        <v>0.050000000000000003</v>
      </c>
      <c r="I173" s="177">
        <v>2630</v>
      </c>
      <c r="J173" s="177">
        <f>ROUND(I173*H173,2)</f>
        <v>131.5</v>
      </c>
      <c r="K173" s="174" t="s">
        <v>1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0.025020000000000001</v>
      </c>
      <c r="R173" s="180">
        <f>Q173*H173</f>
        <v>0.0012510000000000002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155</v>
      </c>
      <c r="AT173" s="182" t="s">
        <v>151</v>
      </c>
      <c r="AU173" s="182" t="s">
        <v>79</v>
      </c>
      <c r="AY173" s="18" t="s">
        <v>148</v>
      </c>
      <c r="BE173" s="183">
        <f>IF(N173="základní",J173,0)</f>
        <v>131.5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131.5</v>
      </c>
      <c r="BL173" s="18" t="s">
        <v>155</v>
      </c>
      <c r="BM173" s="182" t="s">
        <v>764</v>
      </c>
    </row>
    <row r="174" s="13" customFormat="1">
      <c r="A174" s="13"/>
      <c r="B174" s="184"/>
      <c r="C174" s="13"/>
      <c r="D174" s="185" t="s">
        <v>157</v>
      </c>
      <c r="E174" s="186" t="s">
        <v>1</v>
      </c>
      <c r="F174" s="187" t="s">
        <v>765</v>
      </c>
      <c r="G174" s="13"/>
      <c r="H174" s="188">
        <v>-0.20000000000000001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157</v>
      </c>
      <c r="AU174" s="186" t="s">
        <v>79</v>
      </c>
      <c r="AV174" s="13" t="s">
        <v>79</v>
      </c>
      <c r="AW174" s="13" t="s">
        <v>27</v>
      </c>
      <c r="AX174" s="13" t="s">
        <v>70</v>
      </c>
      <c r="AY174" s="186" t="s">
        <v>148</v>
      </c>
    </row>
    <row r="175" s="13" customFormat="1">
      <c r="A175" s="13"/>
      <c r="B175" s="184"/>
      <c r="C175" s="13"/>
      <c r="D175" s="185" t="s">
        <v>157</v>
      </c>
      <c r="E175" s="186" t="s">
        <v>1</v>
      </c>
      <c r="F175" s="187" t="s">
        <v>745</v>
      </c>
      <c r="G175" s="13"/>
      <c r="H175" s="188">
        <v>0.050000000000000003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157</v>
      </c>
      <c r="AU175" s="186" t="s">
        <v>79</v>
      </c>
      <c r="AV175" s="13" t="s">
        <v>79</v>
      </c>
      <c r="AW175" s="13" t="s">
        <v>27</v>
      </c>
      <c r="AX175" s="13" t="s">
        <v>70</v>
      </c>
      <c r="AY175" s="186" t="s">
        <v>148</v>
      </c>
    </row>
    <row r="176" s="13" customFormat="1">
      <c r="A176" s="13"/>
      <c r="B176" s="184"/>
      <c r="C176" s="13"/>
      <c r="D176" s="185" t="s">
        <v>157</v>
      </c>
      <c r="E176" s="186" t="s">
        <v>1</v>
      </c>
      <c r="F176" s="187" t="s">
        <v>766</v>
      </c>
      <c r="G176" s="13"/>
      <c r="H176" s="188">
        <v>0.14999999999999999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157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148</v>
      </c>
    </row>
    <row r="177" s="13" customFormat="1">
      <c r="A177" s="13"/>
      <c r="B177" s="184"/>
      <c r="C177" s="13"/>
      <c r="D177" s="185" t="s">
        <v>157</v>
      </c>
      <c r="E177" s="186" t="s">
        <v>1</v>
      </c>
      <c r="F177" s="187" t="s">
        <v>746</v>
      </c>
      <c r="G177" s="13"/>
      <c r="H177" s="188">
        <v>0.050000000000000003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157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148</v>
      </c>
    </row>
    <row r="178" s="15" customFormat="1">
      <c r="A178" s="15"/>
      <c r="B178" s="199"/>
      <c r="C178" s="15"/>
      <c r="D178" s="185" t="s">
        <v>157</v>
      </c>
      <c r="E178" s="200" t="s">
        <v>1</v>
      </c>
      <c r="F178" s="201" t="s">
        <v>164</v>
      </c>
      <c r="G178" s="15"/>
      <c r="H178" s="202">
        <v>0.049999999999999975</v>
      </c>
      <c r="I178" s="15"/>
      <c r="J178" s="15"/>
      <c r="K178" s="15"/>
      <c r="L178" s="199"/>
      <c r="M178" s="203"/>
      <c r="N178" s="204"/>
      <c r="O178" s="204"/>
      <c r="P178" s="204"/>
      <c r="Q178" s="204"/>
      <c r="R178" s="204"/>
      <c r="S178" s="204"/>
      <c r="T178" s="20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00" t="s">
        <v>157</v>
      </c>
      <c r="AU178" s="200" t="s">
        <v>79</v>
      </c>
      <c r="AV178" s="15" t="s">
        <v>165</v>
      </c>
      <c r="AW178" s="15" t="s">
        <v>27</v>
      </c>
      <c r="AX178" s="15" t="s">
        <v>77</v>
      </c>
      <c r="AY178" s="200" t="s">
        <v>148</v>
      </c>
    </row>
    <row r="179" s="2" customFormat="1" ht="16.5" customHeight="1">
      <c r="A179" s="31"/>
      <c r="B179" s="171"/>
      <c r="C179" s="172" t="s">
        <v>369</v>
      </c>
      <c r="D179" s="172" t="s">
        <v>151</v>
      </c>
      <c r="E179" s="173" t="s">
        <v>767</v>
      </c>
      <c r="F179" s="174" t="s">
        <v>768</v>
      </c>
      <c r="G179" s="175" t="s">
        <v>193</v>
      </c>
      <c r="H179" s="176">
        <v>0.050000000000000003</v>
      </c>
      <c r="I179" s="177">
        <v>2700</v>
      </c>
      <c r="J179" s="177">
        <f>ROUND(I179*H179,2)</f>
        <v>135</v>
      </c>
      <c r="K179" s="174" t="s">
        <v>286</v>
      </c>
      <c r="L179" s="32"/>
      <c r="M179" s="178" t="s">
        <v>1</v>
      </c>
      <c r="N179" s="179" t="s">
        <v>35</v>
      </c>
      <c r="O179" s="180">
        <v>0.28199999999999997</v>
      </c>
      <c r="P179" s="180">
        <f>O179*H179</f>
        <v>0.0141</v>
      </c>
      <c r="Q179" s="180">
        <v>0.02828</v>
      </c>
      <c r="R179" s="180">
        <f>Q179*H179</f>
        <v>0.0014140000000000001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155</v>
      </c>
      <c r="AT179" s="182" t="s">
        <v>151</v>
      </c>
      <c r="AU179" s="182" t="s">
        <v>79</v>
      </c>
      <c r="AY179" s="18" t="s">
        <v>148</v>
      </c>
      <c r="BE179" s="183">
        <f>IF(N179="základní",J179,0)</f>
        <v>135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135</v>
      </c>
      <c r="BL179" s="18" t="s">
        <v>155</v>
      </c>
      <c r="BM179" s="182" t="s">
        <v>769</v>
      </c>
    </row>
    <row r="180" s="13" customFormat="1">
      <c r="A180" s="13"/>
      <c r="B180" s="184"/>
      <c r="C180" s="13"/>
      <c r="D180" s="185" t="s">
        <v>157</v>
      </c>
      <c r="E180" s="186" t="s">
        <v>1</v>
      </c>
      <c r="F180" s="187" t="s">
        <v>745</v>
      </c>
      <c r="G180" s="13"/>
      <c r="H180" s="188">
        <v>0.050000000000000003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157</v>
      </c>
      <c r="AU180" s="186" t="s">
        <v>79</v>
      </c>
      <c r="AV180" s="13" t="s">
        <v>79</v>
      </c>
      <c r="AW180" s="13" t="s">
        <v>27</v>
      </c>
      <c r="AX180" s="13" t="s">
        <v>77</v>
      </c>
      <c r="AY180" s="186" t="s">
        <v>148</v>
      </c>
    </row>
    <row r="181" s="2" customFormat="1" ht="16.5" customHeight="1">
      <c r="A181" s="31"/>
      <c r="B181" s="171"/>
      <c r="C181" s="172" t="s">
        <v>7</v>
      </c>
      <c r="D181" s="172" t="s">
        <v>151</v>
      </c>
      <c r="E181" s="173" t="s">
        <v>770</v>
      </c>
      <c r="F181" s="174" t="s">
        <v>771</v>
      </c>
      <c r="G181" s="175" t="s">
        <v>193</v>
      </c>
      <c r="H181" s="176">
        <v>0.050000000000000003</v>
      </c>
      <c r="I181" s="177">
        <v>3090</v>
      </c>
      <c r="J181" s="177">
        <f>ROUND(I181*H181,2)</f>
        <v>154.5</v>
      </c>
      <c r="K181" s="174" t="s">
        <v>1</v>
      </c>
      <c r="L181" s="32"/>
      <c r="M181" s="178" t="s">
        <v>1</v>
      </c>
      <c r="N181" s="179" t="s">
        <v>35</v>
      </c>
      <c r="O181" s="180">
        <v>0</v>
      </c>
      <c r="P181" s="180">
        <f>O181*H181</f>
        <v>0</v>
      </c>
      <c r="Q181" s="180">
        <v>0.037199999999999997</v>
      </c>
      <c r="R181" s="180">
        <f>Q181*H181</f>
        <v>0.0018599999999999999</v>
      </c>
      <c r="S181" s="180">
        <v>0</v>
      </c>
      <c r="T181" s="18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155</v>
      </c>
      <c r="AT181" s="182" t="s">
        <v>151</v>
      </c>
      <c r="AU181" s="182" t="s">
        <v>79</v>
      </c>
      <c r="AY181" s="18" t="s">
        <v>148</v>
      </c>
      <c r="BE181" s="183">
        <f>IF(N181="základní",J181,0)</f>
        <v>154.5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77</v>
      </c>
      <c r="BK181" s="183">
        <f>ROUND(I181*H181,2)</f>
        <v>154.5</v>
      </c>
      <c r="BL181" s="18" t="s">
        <v>155</v>
      </c>
      <c r="BM181" s="182" t="s">
        <v>772</v>
      </c>
    </row>
    <row r="182" s="13" customFormat="1">
      <c r="A182" s="13"/>
      <c r="B182" s="184"/>
      <c r="C182" s="13"/>
      <c r="D182" s="185" t="s">
        <v>157</v>
      </c>
      <c r="E182" s="186" t="s">
        <v>1</v>
      </c>
      <c r="F182" s="187" t="s">
        <v>773</v>
      </c>
      <c r="G182" s="13"/>
      <c r="H182" s="188">
        <v>-0.14999999999999999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157</v>
      </c>
      <c r="AU182" s="186" t="s">
        <v>79</v>
      </c>
      <c r="AV182" s="13" t="s">
        <v>79</v>
      </c>
      <c r="AW182" s="13" t="s">
        <v>27</v>
      </c>
      <c r="AX182" s="13" t="s">
        <v>70</v>
      </c>
      <c r="AY182" s="186" t="s">
        <v>148</v>
      </c>
    </row>
    <row r="183" s="13" customFormat="1">
      <c r="A183" s="13"/>
      <c r="B183" s="184"/>
      <c r="C183" s="13"/>
      <c r="D183" s="185" t="s">
        <v>157</v>
      </c>
      <c r="E183" s="186" t="s">
        <v>1</v>
      </c>
      <c r="F183" s="187" t="s">
        <v>745</v>
      </c>
      <c r="G183" s="13"/>
      <c r="H183" s="188">
        <v>0.050000000000000003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157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148</v>
      </c>
    </row>
    <row r="184" s="13" customFormat="1">
      <c r="A184" s="13"/>
      <c r="B184" s="184"/>
      <c r="C184" s="13"/>
      <c r="D184" s="185" t="s">
        <v>157</v>
      </c>
      <c r="E184" s="186" t="s">
        <v>1</v>
      </c>
      <c r="F184" s="187" t="s">
        <v>766</v>
      </c>
      <c r="G184" s="13"/>
      <c r="H184" s="188">
        <v>0.14999999999999999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157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148</v>
      </c>
    </row>
    <row r="185" s="15" customFormat="1">
      <c r="A185" s="15"/>
      <c r="B185" s="199"/>
      <c r="C185" s="15"/>
      <c r="D185" s="185" t="s">
        <v>157</v>
      </c>
      <c r="E185" s="200" t="s">
        <v>1</v>
      </c>
      <c r="F185" s="201" t="s">
        <v>164</v>
      </c>
      <c r="G185" s="15"/>
      <c r="H185" s="202">
        <v>0.050000000000000003</v>
      </c>
      <c r="I185" s="15"/>
      <c r="J185" s="15"/>
      <c r="K185" s="15"/>
      <c r="L185" s="199"/>
      <c r="M185" s="203"/>
      <c r="N185" s="204"/>
      <c r="O185" s="204"/>
      <c r="P185" s="204"/>
      <c r="Q185" s="204"/>
      <c r="R185" s="204"/>
      <c r="S185" s="204"/>
      <c r="T185" s="20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0" t="s">
        <v>157</v>
      </c>
      <c r="AU185" s="200" t="s">
        <v>79</v>
      </c>
      <c r="AV185" s="15" t="s">
        <v>165</v>
      </c>
      <c r="AW185" s="15" t="s">
        <v>27</v>
      </c>
      <c r="AX185" s="15" t="s">
        <v>77</v>
      </c>
      <c r="AY185" s="200" t="s">
        <v>148</v>
      </c>
    </row>
    <row r="186" s="2" customFormat="1" ht="16.5" customHeight="1">
      <c r="A186" s="31"/>
      <c r="B186" s="171"/>
      <c r="C186" s="172" t="s">
        <v>376</v>
      </c>
      <c r="D186" s="172" t="s">
        <v>151</v>
      </c>
      <c r="E186" s="173" t="s">
        <v>774</v>
      </c>
      <c r="F186" s="174" t="s">
        <v>775</v>
      </c>
      <c r="G186" s="175" t="s">
        <v>193</v>
      </c>
      <c r="H186" s="176">
        <v>0.20000000000000001</v>
      </c>
      <c r="I186" s="177">
        <v>3480</v>
      </c>
      <c r="J186" s="177">
        <f>ROUND(I186*H186,2)</f>
        <v>696</v>
      </c>
      <c r="K186" s="174" t="s">
        <v>286</v>
      </c>
      <c r="L186" s="32"/>
      <c r="M186" s="178" t="s">
        <v>1</v>
      </c>
      <c r="N186" s="179" t="s">
        <v>35</v>
      </c>
      <c r="O186" s="180">
        <v>0.31900000000000001</v>
      </c>
      <c r="P186" s="180">
        <f>O186*H186</f>
        <v>0.063800000000000009</v>
      </c>
      <c r="Q186" s="180">
        <v>0.041320000000000003</v>
      </c>
      <c r="R186" s="180">
        <f>Q186*H186</f>
        <v>0.0082640000000000005</v>
      </c>
      <c r="S186" s="180">
        <v>0</v>
      </c>
      <c r="T186" s="18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155</v>
      </c>
      <c r="AT186" s="182" t="s">
        <v>151</v>
      </c>
      <c r="AU186" s="182" t="s">
        <v>79</v>
      </c>
      <c r="AY186" s="18" t="s">
        <v>148</v>
      </c>
      <c r="BE186" s="183">
        <f>IF(N186="základní",J186,0)</f>
        <v>696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77</v>
      </c>
      <c r="BK186" s="183">
        <f>ROUND(I186*H186,2)</f>
        <v>696</v>
      </c>
      <c r="BL186" s="18" t="s">
        <v>155</v>
      </c>
      <c r="BM186" s="182" t="s">
        <v>776</v>
      </c>
    </row>
    <row r="187" s="13" customFormat="1">
      <c r="A187" s="13"/>
      <c r="B187" s="184"/>
      <c r="C187" s="13"/>
      <c r="D187" s="185" t="s">
        <v>157</v>
      </c>
      <c r="E187" s="186" t="s">
        <v>1</v>
      </c>
      <c r="F187" s="187" t="s">
        <v>745</v>
      </c>
      <c r="G187" s="13"/>
      <c r="H187" s="188">
        <v>0.050000000000000003</v>
      </c>
      <c r="I187" s="13"/>
      <c r="J187" s="13"/>
      <c r="K187" s="13"/>
      <c r="L187" s="184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6" t="s">
        <v>157</v>
      </c>
      <c r="AU187" s="186" t="s">
        <v>79</v>
      </c>
      <c r="AV187" s="13" t="s">
        <v>79</v>
      </c>
      <c r="AW187" s="13" t="s">
        <v>27</v>
      </c>
      <c r="AX187" s="13" t="s">
        <v>70</v>
      </c>
      <c r="AY187" s="186" t="s">
        <v>148</v>
      </c>
    </row>
    <row r="188" s="13" customFormat="1">
      <c r="A188" s="13"/>
      <c r="B188" s="184"/>
      <c r="C188" s="13"/>
      <c r="D188" s="185" t="s">
        <v>157</v>
      </c>
      <c r="E188" s="186" t="s">
        <v>1</v>
      </c>
      <c r="F188" s="187" t="s">
        <v>761</v>
      </c>
      <c r="G188" s="13"/>
      <c r="H188" s="188">
        <v>0.14999999999999999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157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148</v>
      </c>
    </row>
    <row r="189" s="15" customFormat="1">
      <c r="A189" s="15"/>
      <c r="B189" s="199"/>
      <c r="C189" s="15"/>
      <c r="D189" s="185" t="s">
        <v>157</v>
      </c>
      <c r="E189" s="200" t="s">
        <v>1</v>
      </c>
      <c r="F189" s="201" t="s">
        <v>164</v>
      </c>
      <c r="G189" s="15"/>
      <c r="H189" s="202">
        <v>0.20000000000000001</v>
      </c>
      <c r="I189" s="15"/>
      <c r="J189" s="15"/>
      <c r="K189" s="15"/>
      <c r="L189" s="199"/>
      <c r="M189" s="203"/>
      <c r="N189" s="204"/>
      <c r="O189" s="204"/>
      <c r="P189" s="204"/>
      <c r="Q189" s="204"/>
      <c r="R189" s="204"/>
      <c r="S189" s="204"/>
      <c r="T189" s="20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00" t="s">
        <v>157</v>
      </c>
      <c r="AU189" s="200" t="s">
        <v>79</v>
      </c>
      <c r="AV189" s="15" t="s">
        <v>165</v>
      </c>
      <c r="AW189" s="15" t="s">
        <v>27</v>
      </c>
      <c r="AX189" s="15" t="s">
        <v>77</v>
      </c>
      <c r="AY189" s="200" t="s">
        <v>148</v>
      </c>
    </row>
    <row r="190" s="2" customFormat="1" ht="16.5" customHeight="1">
      <c r="A190" s="31"/>
      <c r="B190" s="171"/>
      <c r="C190" s="172" t="s">
        <v>380</v>
      </c>
      <c r="D190" s="172" t="s">
        <v>151</v>
      </c>
      <c r="E190" s="173" t="s">
        <v>777</v>
      </c>
      <c r="F190" s="174" t="s">
        <v>778</v>
      </c>
      <c r="G190" s="175" t="s">
        <v>193</v>
      </c>
      <c r="H190" s="176">
        <v>0.050000000000000003</v>
      </c>
      <c r="I190" s="177">
        <v>4000</v>
      </c>
      <c r="J190" s="177">
        <f>ROUND(I190*H190,2)</f>
        <v>200</v>
      </c>
      <c r="K190" s="174" t="s">
        <v>286</v>
      </c>
      <c r="L190" s="32"/>
      <c r="M190" s="178" t="s">
        <v>1</v>
      </c>
      <c r="N190" s="179" t="s">
        <v>35</v>
      </c>
      <c r="O190" s="180">
        <v>0.33900000000000002</v>
      </c>
      <c r="P190" s="180">
        <f>O190*H190</f>
        <v>0.016950000000000003</v>
      </c>
      <c r="Q190" s="180">
        <v>0.047840000000000001</v>
      </c>
      <c r="R190" s="180">
        <f>Q190*H190</f>
        <v>0.002392</v>
      </c>
      <c r="S190" s="180">
        <v>0</v>
      </c>
      <c r="T190" s="18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155</v>
      </c>
      <c r="AT190" s="182" t="s">
        <v>151</v>
      </c>
      <c r="AU190" s="182" t="s">
        <v>79</v>
      </c>
      <c r="AY190" s="18" t="s">
        <v>148</v>
      </c>
      <c r="BE190" s="183">
        <f>IF(N190="základní",J190,0)</f>
        <v>200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77</v>
      </c>
      <c r="BK190" s="183">
        <f>ROUND(I190*H190,2)</f>
        <v>200</v>
      </c>
      <c r="BL190" s="18" t="s">
        <v>155</v>
      </c>
      <c r="BM190" s="182" t="s">
        <v>779</v>
      </c>
    </row>
    <row r="191" s="13" customFormat="1">
      <c r="A191" s="13"/>
      <c r="B191" s="184"/>
      <c r="C191" s="13"/>
      <c r="D191" s="185" t="s">
        <v>157</v>
      </c>
      <c r="E191" s="186" t="s">
        <v>1</v>
      </c>
      <c r="F191" s="187" t="s">
        <v>745</v>
      </c>
      <c r="G191" s="13"/>
      <c r="H191" s="188">
        <v>0.050000000000000003</v>
      </c>
      <c r="I191" s="13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157</v>
      </c>
      <c r="AU191" s="186" t="s">
        <v>79</v>
      </c>
      <c r="AV191" s="13" t="s">
        <v>79</v>
      </c>
      <c r="AW191" s="13" t="s">
        <v>27</v>
      </c>
      <c r="AX191" s="13" t="s">
        <v>77</v>
      </c>
      <c r="AY191" s="186" t="s">
        <v>148</v>
      </c>
    </row>
    <row r="192" s="2" customFormat="1" ht="16.5" customHeight="1">
      <c r="A192" s="31"/>
      <c r="B192" s="171"/>
      <c r="C192" s="172" t="s">
        <v>384</v>
      </c>
      <c r="D192" s="172" t="s">
        <v>151</v>
      </c>
      <c r="E192" s="173" t="s">
        <v>780</v>
      </c>
      <c r="F192" s="174" t="s">
        <v>781</v>
      </c>
      <c r="G192" s="175" t="s">
        <v>193</v>
      </c>
      <c r="H192" s="176">
        <v>0.050000000000000003</v>
      </c>
      <c r="I192" s="177">
        <v>4200</v>
      </c>
      <c r="J192" s="177">
        <f>ROUND(I192*H192,2)</f>
        <v>210</v>
      </c>
      <c r="K192" s="174" t="s">
        <v>286</v>
      </c>
      <c r="L192" s="32"/>
      <c r="M192" s="178" t="s">
        <v>1</v>
      </c>
      <c r="N192" s="179" t="s">
        <v>35</v>
      </c>
      <c r="O192" s="180">
        <v>0.29499999999999998</v>
      </c>
      <c r="P192" s="180">
        <f>O192*H192</f>
        <v>0.014749999999999999</v>
      </c>
      <c r="Q192" s="180">
        <v>0.033399999999999999</v>
      </c>
      <c r="R192" s="180">
        <f>Q192*H192</f>
        <v>0.00167</v>
      </c>
      <c r="S192" s="180">
        <v>0</v>
      </c>
      <c r="T192" s="18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155</v>
      </c>
      <c r="AT192" s="182" t="s">
        <v>151</v>
      </c>
      <c r="AU192" s="182" t="s">
        <v>79</v>
      </c>
      <c r="AY192" s="18" t="s">
        <v>148</v>
      </c>
      <c r="BE192" s="183">
        <f>IF(N192="základní",J192,0)</f>
        <v>210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77</v>
      </c>
      <c r="BK192" s="183">
        <f>ROUND(I192*H192,2)</f>
        <v>210</v>
      </c>
      <c r="BL192" s="18" t="s">
        <v>155</v>
      </c>
      <c r="BM192" s="182" t="s">
        <v>782</v>
      </c>
    </row>
    <row r="193" s="13" customFormat="1">
      <c r="A193" s="13"/>
      <c r="B193" s="184"/>
      <c r="C193" s="13"/>
      <c r="D193" s="185" t="s">
        <v>157</v>
      </c>
      <c r="E193" s="186" t="s">
        <v>1</v>
      </c>
      <c r="F193" s="187" t="s">
        <v>753</v>
      </c>
      <c r="G193" s="13"/>
      <c r="H193" s="188">
        <v>0.050000000000000003</v>
      </c>
      <c r="I193" s="13"/>
      <c r="J193" s="13"/>
      <c r="K193" s="13"/>
      <c r="L193" s="184"/>
      <c r="M193" s="189"/>
      <c r="N193" s="190"/>
      <c r="O193" s="190"/>
      <c r="P193" s="190"/>
      <c r="Q193" s="190"/>
      <c r="R193" s="190"/>
      <c r="S193" s="190"/>
      <c r="T193" s="19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157</v>
      </c>
      <c r="AU193" s="186" t="s">
        <v>79</v>
      </c>
      <c r="AV193" s="13" t="s">
        <v>79</v>
      </c>
      <c r="AW193" s="13" t="s">
        <v>27</v>
      </c>
      <c r="AX193" s="13" t="s">
        <v>77</v>
      </c>
      <c r="AY193" s="186" t="s">
        <v>148</v>
      </c>
    </row>
    <row r="194" s="2" customFormat="1" ht="16.5" customHeight="1">
      <c r="A194" s="31"/>
      <c r="B194" s="171"/>
      <c r="C194" s="172" t="s">
        <v>390</v>
      </c>
      <c r="D194" s="172" t="s">
        <v>151</v>
      </c>
      <c r="E194" s="173" t="s">
        <v>783</v>
      </c>
      <c r="F194" s="174" t="s">
        <v>784</v>
      </c>
      <c r="G194" s="175" t="s">
        <v>193</v>
      </c>
      <c r="H194" s="176">
        <v>0.050000000000000003</v>
      </c>
      <c r="I194" s="177">
        <v>6300</v>
      </c>
      <c r="J194" s="177">
        <f>ROUND(I194*H194,2)</f>
        <v>315</v>
      </c>
      <c r="K194" s="174" t="s">
        <v>286</v>
      </c>
      <c r="L194" s="32"/>
      <c r="M194" s="178" t="s">
        <v>1</v>
      </c>
      <c r="N194" s="179" t="s">
        <v>35</v>
      </c>
      <c r="O194" s="180">
        <v>0.48799999999999999</v>
      </c>
      <c r="P194" s="180">
        <f>O194*H194</f>
        <v>0.024400000000000002</v>
      </c>
      <c r="Q194" s="180">
        <v>0.097600000000000006</v>
      </c>
      <c r="R194" s="180">
        <f>Q194*H194</f>
        <v>0.0048800000000000007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155</v>
      </c>
      <c r="AT194" s="182" t="s">
        <v>151</v>
      </c>
      <c r="AU194" s="182" t="s">
        <v>79</v>
      </c>
      <c r="AY194" s="18" t="s">
        <v>148</v>
      </c>
      <c r="BE194" s="183">
        <f>IF(N194="základní",J194,0)</f>
        <v>315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77</v>
      </c>
      <c r="BK194" s="183">
        <f>ROUND(I194*H194,2)</f>
        <v>315</v>
      </c>
      <c r="BL194" s="18" t="s">
        <v>155</v>
      </c>
      <c r="BM194" s="182" t="s">
        <v>785</v>
      </c>
    </row>
    <row r="195" s="13" customFormat="1">
      <c r="A195" s="13"/>
      <c r="B195" s="184"/>
      <c r="C195" s="13"/>
      <c r="D195" s="185" t="s">
        <v>157</v>
      </c>
      <c r="E195" s="186" t="s">
        <v>1</v>
      </c>
      <c r="F195" s="187" t="s">
        <v>786</v>
      </c>
      <c r="G195" s="13"/>
      <c r="H195" s="188">
        <v>0.050000000000000003</v>
      </c>
      <c r="I195" s="13"/>
      <c r="J195" s="13"/>
      <c r="K195" s="13"/>
      <c r="L195" s="184"/>
      <c r="M195" s="189"/>
      <c r="N195" s="190"/>
      <c r="O195" s="190"/>
      <c r="P195" s="190"/>
      <c r="Q195" s="190"/>
      <c r="R195" s="190"/>
      <c r="S195" s="190"/>
      <c r="T195" s="19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157</v>
      </c>
      <c r="AU195" s="186" t="s">
        <v>79</v>
      </c>
      <c r="AV195" s="13" t="s">
        <v>79</v>
      </c>
      <c r="AW195" s="13" t="s">
        <v>27</v>
      </c>
      <c r="AX195" s="13" t="s">
        <v>77</v>
      </c>
      <c r="AY195" s="186" t="s">
        <v>148</v>
      </c>
    </row>
    <row r="196" s="2" customFormat="1" ht="16.5" customHeight="1">
      <c r="A196" s="31"/>
      <c r="B196" s="171"/>
      <c r="C196" s="172" t="s">
        <v>395</v>
      </c>
      <c r="D196" s="172" t="s">
        <v>151</v>
      </c>
      <c r="E196" s="173" t="s">
        <v>694</v>
      </c>
      <c r="F196" s="174" t="s">
        <v>695</v>
      </c>
      <c r="G196" s="175" t="s">
        <v>175</v>
      </c>
      <c r="H196" s="176">
        <v>0.034000000000000002</v>
      </c>
      <c r="I196" s="177">
        <v>10000</v>
      </c>
      <c r="J196" s="177">
        <f>ROUND(I196*H196,2)</f>
        <v>340</v>
      </c>
      <c r="K196" s="174" t="s">
        <v>1</v>
      </c>
      <c r="L196" s="32"/>
      <c r="M196" s="178" t="s">
        <v>1</v>
      </c>
      <c r="N196" s="179" t="s">
        <v>35</v>
      </c>
      <c r="O196" s="180">
        <v>0</v>
      </c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155</v>
      </c>
      <c r="AT196" s="182" t="s">
        <v>151</v>
      </c>
      <c r="AU196" s="182" t="s">
        <v>79</v>
      </c>
      <c r="AY196" s="18" t="s">
        <v>148</v>
      </c>
      <c r="BE196" s="183">
        <f>IF(N196="základní",J196,0)</f>
        <v>340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77</v>
      </c>
      <c r="BK196" s="183">
        <f>ROUND(I196*H196,2)</f>
        <v>340</v>
      </c>
      <c r="BL196" s="18" t="s">
        <v>155</v>
      </c>
      <c r="BM196" s="182" t="s">
        <v>696</v>
      </c>
    </row>
    <row r="197" s="2" customFormat="1" ht="16.5" customHeight="1">
      <c r="A197" s="31"/>
      <c r="B197" s="171"/>
      <c r="C197" s="172" t="s">
        <v>399</v>
      </c>
      <c r="D197" s="172" t="s">
        <v>151</v>
      </c>
      <c r="E197" s="173" t="s">
        <v>697</v>
      </c>
      <c r="F197" s="174" t="s">
        <v>698</v>
      </c>
      <c r="G197" s="175" t="s">
        <v>175</v>
      </c>
      <c r="H197" s="176">
        <v>0.034000000000000002</v>
      </c>
      <c r="I197" s="177">
        <v>10000</v>
      </c>
      <c r="J197" s="177">
        <f>ROUND(I197*H197,2)</f>
        <v>340</v>
      </c>
      <c r="K197" s="174" t="s">
        <v>1</v>
      </c>
      <c r="L197" s="32"/>
      <c r="M197" s="206" t="s">
        <v>1</v>
      </c>
      <c r="N197" s="207" t="s">
        <v>35</v>
      </c>
      <c r="O197" s="208">
        <v>0</v>
      </c>
      <c r="P197" s="208">
        <f>O197*H197</f>
        <v>0</v>
      </c>
      <c r="Q197" s="208">
        <v>0</v>
      </c>
      <c r="R197" s="208">
        <f>Q197*H197</f>
        <v>0</v>
      </c>
      <c r="S197" s="208">
        <v>0</v>
      </c>
      <c r="T197" s="209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155</v>
      </c>
      <c r="AT197" s="182" t="s">
        <v>151</v>
      </c>
      <c r="AU197" s="182" t="s">
        <v>79</v>
      </c>
      <c r="AY197" s="18" t="s">
        <v>148</v>
      </c>
      <c r="BE197" s="183">
        <f>IF(N197="základní",J197,0)</f>
        <v>340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77</v>
      </c>
      <c r="BK197" s="183">
        <f>ROUND(I197*H197,2)</f>
        <v>340</v>
      </c>
      <c r="BL197" s="18" t="s">
        <v>155</v>
      </c>
      <c r="BM197" s="182" t="s">
        <v>699</v>
      </c>
    </row>
    <row r="198" s="2" customFormat="1" ht="6.96" customHeight="1">
      <c r="A198" s="31"/>
      <c r="B198" s="52"/>
      <c r="C198" s="53"/>
      <c r="D198" s="53"/>
      <c r="E198" s="53"/>
      <c r="F198" s="53"/>
      <c r="G198" s="53"/>
      <c r="H198" s="53"/>
      <c r="I198" s="53"/>
      <c r="J198" s="53"/>
      <c r="K198" s="53"/>
      <c r="L198" s="32"/>
      <c r="M198" s="31"/>
      <c r="O198" s="31"/>
      <c r="P198" s="31"/>
      <c r="Q198" s="31"/>
      <c r="R198" s="31"/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</row>
  </sheetData>
  <autoFilter ref="C124:K197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787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788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-2580.46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ROUND((SUM(BE122:BE130)),  2)</f>
        <v>-2580.46</v>
      </c>
      <c r="G35" s="31"/>
      <c r="H35" s="31"/>
      <c r="I35" s="129">
        <v>0.20999999999999999</v>
      </c>
      <c r="J35" s="128">
        <f>ROUND(((SUM(BE122:BE130))*I35),  2)</f>
        <v>-541.89999999999998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ROUND((SUM(BF122:BF130)),  2)</f>
        <v>0</v>
      </c>
      <c r="G36" s="31"/>
      <c r="H36" s="31"/>
      <c r="I36" s="129">
        <v>0.14999999999999999</v>
      </c>
      <c r="J36" s="128">
        <f>ROUND(((SUM(BF122:BF130))*I36),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ROUND((SUM(BG122:BG130)),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ROUND((SUM(BH122:BH130)),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ROUND((SUM(BI122:BI130)),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-3122.3600000000001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787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Parapety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J122</f>
        <v>-2580.46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J123</f>
        <v>-2580.46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789</v>
      </c>
      <c r="E100" s="147"/>
      <c r="F100" s="147"/>
      <c r="G100" s="147"/>
      <c r="H100" s="147"/>
      <c r="I100" s="147"/>
      <c r="J100" s="148">
        <f>J124</f>
        <v>-2580.46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133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ZL3 - SO 01 - BYT - Stavební úpravy a přístavba komunitního centra BETÉL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116</v>
      </c>
      <c r="L111" s="21"/>
    </row>
    <row r="112" s="2" customFormat="1" ht="16.5" customHeight="1">
      <c r="A112" s="31"/>
      <c r="B112" s="32"/>
      <c r="C112" s="31"/>
      <c r="D112" s="31"/>
      <c r="E112" s="122" t="s">
        <v>787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118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Méněpráce - Parapety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4.6.2020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134</v>
      </c>
      <c r="D121" s="152" t="s">
        <v>55</v>
      </c>
      <c r="E121" s="152" t="s">
        <v>51</v>
      </c>
      <c r="F121" s="152" t="s">
        <v>52</v>
      </c>
      <c r="G121" s="152" t="s">
        <v>135</v>
      </c>
      <c r="H121" s="152" t="s">
        <v>136</v>
      </c>
      <c r="I121" s="152" t="s">
        <v>137</v>
      </c>
      <c r="J121" s="152" t="s">
        <v>128</v>
      </c>
      <c r="K121" s="153" t="s">
        <v>138</v>
      </c>
      <c r="L121" s="154"/>
      <c r="M121" s="78" t="s">
        <v>1</v>
      </c>
      <c r="N121" s="79" t="s">
        <v>34</v>
      </c>
      <c r="O121" s="79" t="s">
        <v>139</v>
      </c>
      <c r="P121" s="79" t="s">
        <v>140</v>
      </c>
      <c r="Q121" s="79" t="s">
        <v>141</v>
      </c>
      <c r="R121" s="79" t="s">
        <v>142</v>
      </c>
      <c r="S121" s="79" t="s">
        <v>143</v>
      </c>
      <c r="T121" s="80" t="s">
        <v>144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145</v>
      </c>
      <c r="D122" s="31"/>
      <c r="E122" s="31"/>
      <c r="F122" s="31"/>
      <c r="G122" s="31"/>
      <c r="H122" s="31"/>
      <c r="I122" s="31"/>
      <c r="J122" s="155">
        <f>BK122</f>
        <v>-2580.46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-0.013806000000000001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130</v>
      </c>
      <c r="BK122" s="158">
        <f>BK123</f>
        <v>-2580.46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146</v>
      </c>
      <c r="F123" s="161" t="s">
        <v>147</v>
      </c>
      <c r="G123" s="12"/>
      <c r="H123" s="12"/>
      <c r="I123" s="12"/>
      <c r="J123" s="162">
        <f>BK123</f>
        <v>-2580.46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-0.013806000000000001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148</v>
      </c>
      <c r="BK123" s="168">
        <f>BK124</f>
        <v>-2580.46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790</v>
      </c>
      <c r="F124" s="169" t="s">
        <v>791</v>
      </c>
      <c r="G124" s="12"/>
      <c r="H124" s="12"/>
      <c r="I124" s="12"/>
      <c r="J124" s="170">
        <f>BK124</f>
        <v>-2580.46</v>
      </c>
      <c r="K124" s="12"/>
      <c r="L124" s="159"/>
      <c r="M124" s="163"/>
      <c r="N124" s="164"/>
      <c r="O124" s="164"/>
      <c r="P124" s="165">
        <f>SUM(P125:P130)</f>
        <v>0</v>
      </c>
      <c r="Q124" s="164"/>
      <c r="R124" s="165">
        <f>SUM(R125:R130)</f>
        <v>-0.013806000000000001</v>
      </c>
      <c r="S124" s="164"/>
      <c r="T124" s="166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148</v>
      </c>
      <c r="BK124" s="168">
        <f>SUM(BK125:BK130)</f>
        <v>-2580.46</v>
      </c>
    </row>
    <row r="125" s="2" customFormat="1" ht="16.5" customHeight="1">
      <c r="A125" s="31"/>
      <c r="B125" s="171"/>
      <c r="C125" s="172" t="s">
        <v>77</v>
      </c>
      <c r="D125" s="172" t="s">
        <v>151</v>
      </c>
      <c r="E125" s="173" t="s">
        <v>792</v>
      </c>
      <c r="F125" s="174" t="s">
        <v>793</v>
      </c>
      <c r="G125" s="175" t="s">
        <v>193</v>
      </c>
      <c r="H125" s="176">
        <v>-2</v>
      </c>
      <c r="I125" s="177">
        <v>250</v>
      </c>
      <c r="J125" s="177">
        <f>ROUND(I125*H125,2)</f>
        <v>-500</v>
      </c>
      <c r="K125" s="174" t="s">
        <v>194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155</v>
      </c>
      <c r="AT125" s="182" t="s">
        <v>151</v>
      </c>
      <c r="AU125" s="182" t="s">
        <v>79</v>
      </c>
      <c r="AY125" s="18" t="s">
        <v>148</v>
      </c>
      <c r="BE125" s="183">
        <f>IF(N125="základní",J125,0)</f>
        <v>-500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-500</v>
      </c>
      <c r="BL125" s="18" t="s">
        <v>155</v>
      </c>
      <c r="BM125" s="182" t="s">
        <v>794</v>
      </c>
    </row>
    <row r="126" s="13" customFormat="1">
      <c r="A126" s="13"/>
      <c r="B126" s="184"/>
      <c r="C126" s="13"/>
      <c r="D126" s="185" t="s">
        <v>157</v>
      </c>
      <c r="E126" s="186" t="s">
        <v>1</v>
      </c>
      <c r="F126" s="187" t="s">
        <v>795</v>
      </c>
      <c r="G126" s="13"/>
      <c r="H126" s="188">
        <v>-2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157</v>
      </c>
      <c r="AU126" s="186" t="s">
        <v>79</v>
      </c>
      <c r="AV126" s="13" t="s">
        <v>79</v>
      </c>
      <c r="AW126" s="13" t="s">
        <v>27</v>
      </c>
      <c r="AX126" s="13" t="s">
        <v>77</v>
      </c>
      <c r="AY126" s="186" t="s">
        <v>148</v>
      </c>
    </row>
    <row r="127" s="2" customFormat="1" ht="16.5" customHeight="1">
      <c r="A127" s="31"/>
      <c r="B127" s="171"/>
      <c r="C127" s="210" t="s">
        <v>79</v>
      </c>
      <c r="D127" s="210" t="s">
        <v>302</v>
      </c>
      <c r="E127" s="211" t="s">
        <v>796</v>
      </c>
      <c r="F127" s="212" t="s">
        <v>797</v>
      </c>
      <c r="G127" s="213" t="s">
        <v>291</v>
      </c>
      <c r="H127" s="214">
        <v>-1.9379999999999999</v>
      </c>
      <c r="I127" s="215">
        <v>320</v>
      </c>
      <c r="J127" s="215">
        <f>ROUND(I127*H127,2)</f>
        <v>-620.15999999999997</v>
      </c>
      <c r="K127" s="212" t="s">
        <v>1</v>
      </c>
      <c r="L127" s="216"/>
      <c r="M127" s="217" t="s">
        <v>1</v>
      </c>
      <c r="N127" s="218" t="s">
        <v>35</v>
      </c>
      <c r="O127" s="180">
        <v>0</v>
      </c>
      <c r="P127" s="180">
        <f>O127*H127</f>
        <v>0</v>
      </c>
      <c r="Q127" s="180">
        <v>0.0070000000000000001</v>
      </c>
      <c r="R127" s="180">
        <f>Q127*H127</f>
        <v>-0.013566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305</v>
      </c>
      <c r="AT127" s="182" t="s">
        <v>302</v>
      </c>
      <c r="AU127" s="182" t="s">
        <v>79</v>
      </c>
      <c r="AY127" s="18" t="s">
        <v>148</v>
      </c>
      <c r="BE127" s="183">
        <f>IF(N127="základní",J127,0)</f>
        <v>-620.15999999999997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-620.15999999999997</v>
      </c>
      <c r="BL127" s="18" t="s">
        <v>155</v>
      </c>
      <c r="BM127" s="182" t="s">
        <v>798</v>
      </c>
    </row>
    <row r="128" s="2" customFormat="1" ht="16.5" customHeight="1">
      <c r="A128" s="31"/>
      <c r="B128" s="171"/>
      <c r="C128" s="210" t="s">
        <v>160</v>
      </c>
      <c r="D128" s="210" t="s">
        <v>302</v>
      </c>
      <c r="E128" s="211" t="s">
        <v>799</v>
      </c>
      <c r="F128" s="212" t="s">
        <v>800</v>
      </c>
      <c r="G128" s="213" t="s">
        <v>193</v>
      </c>
      <c r="H128" s="214">
        <v>-4</v>
      </c>
      <c r="I128" s="215">
        <v>360</v>
      </c>
      <c r="J128" s="215">
        <f>ROUND(I128*H128,2)</f>
        <v>-1440</v>
      </c>
      <c r="K128" s="212" t="s">
        <v>801</v>
      </c>
      <c r="L128" s="216"/>
      <c r="M128" s="217" t="s">
        <v>1</v>
      </c>
      <c r="N128" s="218" t="s">
        <v>35</v>
      </c>
      <c r="O128" s="180">
        <v>0</v>
      </c>
      <c r="P128" s="180">
        <f>O128*H128</f>
        <v>0</v>
      </c>
      <c r="Q128" s="180">
        <v>6.0000000000000002E-05</v>
      </c>
      <c r="R128" s="180">
        <f>Q128*H128</f>
        <v>-0.00024000000000000001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305</v>
      </c>
      <c r="AT128" s="182" t="s">
        <v>302</v>
      </c>
      <c r="AU128" s="182" t="s">
        <v>79</v>
      </c>
      <c r="AY128" s="18" t="s">
        <v>148</v>
      </c>
      <c r="BE128" s="183">
        <f>IF(N128="základní",J128,0)</f>
        <v>-1440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-1440</v>
      </c>
      <c r="BL128" s="18" t="s">
        <v>155</v>
      </c>
      <c r="BM128" s="182" t="s">
        <v>802</v>
      </c>
    </row>
    <row r="129" s="2" customFormat="1" ht="16.5" customHeight="1">
      <c r="A129" s="31"/>
      <c r="B129" s="171"/>
      <c r="C129" s="172" t="s">
        <v>165</v>
      </c>
      <c r="D129" s="172" t="s">
        <v>151</v>
      </c>
      <c r="E129" s="173" t="s">
        <v>803</v>
      </c>
      <c r="F129" s="174" t="s">
        <v>804</v>
      </c>
      <c r="G129" s="175" t="s">
        <v>175</v>
      </c>
      <c r="H129" s="176">
        <v>-0.014</v>
      </c>
      <c r="I129" s="177">
        <v>950</v>
      </c>
      <c r="J129" s="177">
        <f>ROUND(I129*H129,2)</f>
        <v>-13.300000000000001</v>
      </c>
      <c r="K129" s="174" t="s">
        <v>194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155</v>
      </c>
      <c r="AT129" s="182" t="s">
        <v>151</v>
      </c>
      <c r="AU129" s="182" t="s">
        <v>79</v>
      </c>
      <c r="AY129" s="18" t="s">
        <v>148</v>
      </c>
      <c r="BE129" s="183">
        <f>IF(N129="základní",J129,0)</f>
        <v>-13.300000000000001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-13.300000000000001</v>
      </c>
      <c r="BL129" s="18" t="s">
        <v>155</v>
      </c>
      <c r="BM129" s="182" t="s">
        <v>805</v>
      </c>
    </row>
    <row r="130" s="2" customFormat="1" ht="16.5" customHeight="1">
      <c r="A130" s="31"/>
      <c r="B130" s="171"/>
      <c r="C130" s="172" t="s">
        <v>177</v>
      </c>
      <c r="D130" s="172" t="s">
        <v>151</v>
      </c>
      <c r="E130" s="173" t="s">
        <v>806</v>
      </c>
      <c r="F130" s="174" t="s">
        <v>807</v>
      </c>
      <c r="G130" s="175" t="s">
        <v>175</v>
      </c>
      <c r="H130" s="176">
        <v>-0.014</v>
      </c>
      <c r="I130" s="177">
        <v>500</v>
      </c>
      <c r="J130" s="177">
        <f>ROUND(I130*H130,2)</f>
        <v>-7</v>
      </c>
      <c r="K130" s="174" t="s">
        <v>194</v>
      </c>
      <c r="L130" s="32"/>
      <c r="M130" s="206" t="s">
        <v>1</v>
      </c>
      <c r="N130" s="207" t="s">
        <v>35</v>
      </c>
      <c r="O130" s="208">
        <v>0</v>
      </c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155</v>
      </c>
      <c r="AT130" s="182" t="s">
        <v>151</v>
      </c>
      <c r="AU130" s="182" t="s">
        <v>79</v>
      </c>
      <c r="AY130" s="18" t="s">
        <v>148</v>
      </c>
      <c r="BE130" s="183">
        <f>IF(N130="základní",J130,0)</f>
        <v>-7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-7</v>
      </c>
      <c r="BL130" s="18" t="s">
        <v>155</v>
      </c>
      <c r="BM130" s="182" t="s">
        <v>808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1:K130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787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809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2814.3000000000002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ROUND((SUM(BE122:BE130)),  2)</f>
        <v>2814.3000000000002</v>
      </c>
      <c r="G35" s="31"/>
      <c r="H35" s="31"/>
      <c r="I35" s="129">
        <v>0.20999999999999999</v>
      </c>
      <c r="J35" s="128">
        <f>ROUND(((SUM(BE122:BE130))*I35),  2)</f>
        <v>591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ROUND((SUM(BF122:BF130)),  2)</f>
        <v>0</v>
      </c>
      <c r="G36" s="31"/>
      <c r="H36" s="31"/>
      <c r="I36" s="129">
        <v>0.14999999999999999</v>
      </c>
      <c r="J36" s="128">
        <f>ROUND(((SUM(BF122:BF130))*I36),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ROUND((SUM(BG122:BG130)),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ROUND((SUM(BH122:BH130)),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ROUND((SUM(BI122:BI130)),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3405.3000000000002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787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Parapety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J122</f>
        <v>2814.3000000000002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J123</f>
        <v>2814.3000000000002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789</v>
      </c>
      <c r="E100" s="147"/>
      <c r="F100" s="147"/>
      <c r="G100" s="147"/>
      <c r="H100" s="147"/>
      <c r="I100" s="147"/>
      <c r="J100" s="148">
        <f>J124</f>
        <v>2814.3000000000002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133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ZL3 - SO 01 - BYT - Stavební úpravy a přístavba komunitního centra BETÉL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116</v>
      </c>
      <c r="L111" s="21"/>
    </row>
    <row r="112" s="2" customFormat="1" ht="16.5" customHeight="1">
      <c r="A112" s="31"/>
      <c r="B112" s="32"/>
      <c r="C112" s="31"/>
      <c r="D112" s="31"/>
      <c r="E112" s="122" t="s">
        <v>787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118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Vícepráce - Parapety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4.6.2020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134</v>
      </c>
      <c r="D121" s="152" t="s">
        <v>55</v>
      </c>
      <c r="E121" s="152" t="s">
        <v>51</v>
      </c>
      <c r="F121" s="152" t="s">
        <v>52</v>
      </c>
      <c r="G121" s="152" t="s">
        <v>135</v>
      </c>
      <c r="H121" s="152" t="s">
        <v>136</v>
      </c>
      <c r="I121" s="152" t="s">
        <v>137</v>
      </c>
      <c r="J121" s="152" t="s">
        <v>128</v>
      </c>
      <c r="K121" s="153" t="s">
        <v>138</v>
      </c>
      <c r="L121" s="154"/>
      <c r="M121" s="78" t="s">
        <v>1</v>
      </c>
      <c r="N121" s="79" t="s">
        <v>34</v>
      </c>
      <c r="O121" s="79" t="s">
        <v>139</v>
      </c>
      <c r="P121" s="79" t="s">
        <v>140</v>
      </c>
      <c r="Q121" s="79" t="s">
        <v>141</v>
      </c>
      <c r="R121" s="79" t="s">
        <v>142</v>
      </c>
      <c r="S121" s="79" t="s">
        <v>143</v>
      </c>
      <c r="T121" s="80" t="s">
        <v>144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145</v>
      </c>
      <c r="D122" s="31"/>
      <c r="E122" s="31"/>
      <c r="F122" s="31"/>
      <c r="G122" s="31"/>
      <c r="H122" s="31"/>
      <c r="I122" s="31"/>
      <c r="J122" s="155">
        <f>BK122</f>
        <v>2814.3000000000002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0.013965000000000002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130</v>
      </c>
      <c r="BK122" s="158">
        <f>BK123</f>
        <v>2814.3000000000002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146</v>
      </c>
      <c r="F123" s="161" t="s">
        <v>147</v>
      </c>
      <c r="G123" s="12"/>
      <c r="H123" s="12"/>
      <c r="I123" s="12"/>
      <c r="J123" s="162">
        <f>BK123</f>
        <v>2814.3000000000002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0.013965000000000002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148</v>
      </c>
      <c r="BK123" s="168">
        <f>BK124</f>
        <v>2814.3000000000002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790</v>
      </c>
      <c r="F124" s="169" t="s">
        <v>791</v>
      </c>
      <c r="G124" s="12"/>
      <c r="H124" s="12"/>
      <c r="I124" s="12"/>
      <c r="J124" s="170">
        <f>BK124</f>
        <v>2814.3000000000002</v>
      </c>
      <c r="K124" s="12"/>
      <c r="L124" s="159"/>
      <c r="M124" s="163"/>
      <c r="N124" s="164"/>
      <c r="O124" s="164"/>
      <c r="P124" s="165">
        <f>SUM(P125:P130)</f>
        <v>0</v>
      </c>
      <c r="Q124" s="164"/>
      <c r="R124" s="165">
        <f>SUM(R125:R130)</f>
        <v>0.013965000000000002</v>
      </c>
      <c r="S124" s="164"/>
      <c r="T124" s="166">
        <f>SUM(T125:T130)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148</v>
      </c>
      <c r="BK124" s="168">
        <f>SUM(BK125:BK130)</f>
        <v>2814.3000000000002</v>
      </c>
    </row>
    <row r="125" s="2" customFormat="1" ht="16.5" customHeight="1">
      <c r="A125" s="31"/>
      <c r="B125" s="171"/>
      <c r="C125" s="172" t="s">
        <v>77</v>
      </c>
      <c r="D125" s="172" t="s">
        <v>151</v>
      </c>
      <c r="E125" s="173" t="s">
        <v>810</v>
      </c>
      <c r="F125" s="174" t="s">
        <v>811</v>
      </c>
      <c r="G125" s="175" t="s">
        <v>193</v>
      </c>
      <c r="H125" s="176">
        <v>2</v>
      </c>
      <c r="I125" s="177">
        <v>200</v>
      </c>
      <c r="J125" s="177">
        <f>ROUND(I125*H125,2)</f>
        <v>400</v>
      </c>
      <c r="K125" s="174" t="s">
        <v>194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155</v>
      </c>
      <c r="AT125" s="182" t="s">
        <v>151</v>
      </c>
      <c r="AU125" s="182" t="s">
        <v>79</v>
      </c>
      <c r="AY125" s="18" t="s">
        <v>148</v>
      </c>
      <c r="BE125" s="183">
        <f>IF(N125="základní",J125,0)</f>
        <v>400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400</v>
      </c>
      <c r="BL125" s="18" t="s">
        <v>155</v>
      </c>
      <c r="BM125" s="182" t="s">
        <v>812</v>
      </c>
    </row>
    <row r="126" s="13" customFormat="1">
      <c r="A126" s="13"/>
      <c r="B126" s="184"/>
      <c r="C126" s="13"/>
      <c r="D126" s="185" t="s">
        <v>157</v>
      </c>
      <c r="E126" s="186" t="s">
        <v>1</v>
      </c>
      <c r="F126" s="187" t="s">
        <v>813</v>
      </c>
      <c r="G126" s="13"/>
      <c r="H126" s="188">
        <v>2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157</v>
      </c>
      <c r="AU126" s="186" t="s">
        <v>79</v>
      </c>
      <c r="AV126" s="13" t="s">
        <v>79</v>
      </c>
      <c r="AW126" s="13" t="s">
        <v>27</v>
      </c>
      <c r="AX126" s="13" t="s">
        <v>77</v>
      </c>
      <c r="AY126" s="186" t="s">
        <v>148</v>
      </c>
    </row>
    <row r="127" s="2" customFormat="1" ht="16.5" customHeight="1">
      <c r="A127" s="31"/>
      <c r="B127" s="171"/>
      <c r="C127" s="210" t="s">
        <v>79</v>
      </c>
      <c r="D127" s="210" t="s">
        <v>302</v>
      </c>
      <c r="E127" s="211" t="s">
        <v>814</v>
      </c>
      <c r="F127" s="212" t="s">
        <v>815</v>
      </c>
      <c r="G127" s="213" t="s">
        <v>291</v>
      </c>
      <c r="H127" s="214">
        <v>1.9950000000000001</v>
      </c>
      <c r="I127" s="215">
        <v>1200</v>
      </c>
      <c r="J127" s="215">
        <f>ROUND(I127*H127,2)</f>
        <v>2394</v>
      </c>
      <c r="K127" s="212" t="s">
        <v>1</v>
      </c>
      <c r="L127" s="216"/>
      <c r="M127" s="217" t="s">
        <v>1</v>
      </c>
      <c r="N127" s="218" t="s">
        <v>35</v>
      </c>
      <c r="O127" s="180">
        <v>0</v>
      </c>
      <c r="P127" s="180">
        <f>O127*H127</f>
        <v>0</v>
      </c>
      <c r="Q127" s="180">
        <v>0.0070000000000000001</v>
      </c>
      <c r="R127" s="180">
        <f>Q127*H127</f>
        <v>0.013965000000000002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305</v>
      </c>
      <c r="AT127" s="182" t="s">
        <v>302</v>
      </c>
      <c r="AU127" s="182" t="s">
        <v>79</v>
      </c>
      <c r="AY127" s="18" t="s">
        <v>148</v>
      </c>
      <c r="BE127" s="183">
        <f>IF(N127="základní",J127,0)</f>
        <v>2394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2394</v>
      </c>
      <c r="BL127" s="18" t="s">
        <v>155</v>
      </c>
      <c r="BM127" s="182" t="s">
        <v>816</v>
      </c>
    </row>
    <row r="128" s="13" customFormat="1">
      <c r="A128" s="13"/>
      <c r="B128" s="184"/>
      <c r="C128" s="13"/>
      <c r="D128" s="185" t="s">
        <v>157</v>
      </c>
      <c r="E128" s="186" t="s">
        <v>1</v>
      </c>
      <c r="F128" s="187" t="s">
        <v>817</v>
      </c>
      <c r="G128" s="13"/>
      <c r="H128" s="188">
        <v>1.9950000000000001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157</v>
      </c>
      <c r="AU128" s="186" t="s">
        <v>79</v>
      </c>
      <c r="AV128" s="13" t="s">
        <v>79</v>
      </c>
      <c r="AW128" s="13" t="s">
        <v>27</v>
      </c>
      <c r="AX128" s="13" t="s">
        <v>77</v>
      </c>
      <c r="AY128" s="186" t="s">
        <v>148</v>
      </c>
    </row>
    <row r="129" s="2" customFormat="1" ht="16.5" customHeight="1">
      <c r="A129" s="31"/>
      <c r="B129" s="171"/>
      <c r="C129" s="172" t="s">
        <v>160</v>
      </c>
      <c r="D129" s="172" t="s">
        <v>151</v>
      </c>
      <c r="E129" s="173" t="s">
        <v>803</v>
      </c>
      <c r="F129" s="174" t="s">
        <v>804</v>
      </c>
      <c r="G129" s="175" t="s">
        <v>175</v>
      </c>
      <c r="H129" s="176">
        <v>0.014</v>
      </c>
      <c r="I129" s="177">
        <v>950</v>
      </c>
      <c r="J129" s="177">
        <f>ROUND(I129*H129,2)</f>
        <v>13.300000000000001</v>
      </c>
      <c r="K129" s="174" t="s">
        <v>194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155</v>
      </c>
      <c r="AT129" s="182" t="s">
        <v>151</v>
      </c>
      <c r="AU129" s="182" t="s">
        <v>79</v>
      </c>
      <c r="AY129" s="18" t="s">
        <v>148</v>
      </c>
      <c r="BE129" s="183">
        <f>IF(N129="základní",J129,0)</f>
        <v>13.300000000000001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13.300000000000001</v>
      </c>
      <c r="BL129" s="18" t="s">
        <v>155</v>
      </c>
      <c r="BM129" s="182" t="s">
        <v>805</v>
      </c>
    </row>
    <row r="130" s="2" customFormat="1" ht="16.5" customHeight="1">
      <c r="A130" s="31"/>
      <c r="B130" s="171"/>
      <c r="C130" s="172" t="s">
        <v>165</v>
      </c>
      <c r="D130" s="172" t="s">
        <v>151</v>
      </c>
      <c r="E130" s="173" t="s">
        <v>806</v>
      </c>
      <c r="F130" s="174" t="s">
        <v>807</v>
      </c>
      <c r="G130" s="175" t="s">
        <v>175</v>
      </c>
      <c r="H130" s="176">
        <v>0.014</v>
      </c>
      <c r="I130" s="177">
        <v>500</v>
      </c>
      <c r="J130" s="177">
        <f>ROUND(I130*H130,2)</f>
        <v>7</v>
      </c>
      <c r="K130" s="174" t="s">
        <v>194</v>
      </c>
      <c r="L130" s="32"/>
      <c r="M130" s="206" t="s">
        <v>1</v>
      </c>
      <c r="N130" s="207" t="s">
        <v>35</v>
      </c>
      <c r="O130" s="208">
        <v>0</v>
      </c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155</v>
      </c>
      <c r="AT130" s="182" t="s">
        <v>151</v>
      </c>
      <c r="AU130" s="182" t="s">
        <v>79</v>
      </c>
      <c r="AY130" s="18" t="s">
        <v>148</v>
      </c>
      <c r="BE130" s="183">
        <f>IF(N130="základní",J130,0)</f>
        <v>7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7</v>
      </c>
      <c r="BL130" s="18" t="s">
        <v>155</v>
      </c>
      <c r="BM130" s="182" t="s">
        <v>808</v>
      </c>
    </row>
    <row r="131" s="2" customFormat="1" ht="6.96" customHeight="1">
      <c r="A131" s="31"/>
      <c r="B131" s="52"/>
      <c r="C131" s="53"/>
      <c r="D131" s="53"/>
      <c r="E131" s="53"/>
      <c r="F131" s="53"/>
      <c r="G131" s="53"/>
      <c r="H131" s="53"/>
      <c r="I131" s="53"/>
      <c r="J131" s="53"/>
      <c r="K131" s="53"/>
      <c r="L131" s="32"/>
      <c r="M131" s="31"/>
      <c r="O131" s="31"/>
      <c r="P131" s="31"/>
      <c r="Q131" s="31"/>
      <c r="R131" s="31"/>
      <c r="S131" s="31"/>
      <c r="T131" s="31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</row>
  </sheetData>
  <autoFilter ref="C121:K130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117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119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8173.0900000000001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ROUND((SUM(BE122:BE136)),  2)</f>
        <v>8173.0900000000001</v>
      </c>
      <c r="G35" s="31"/>
      <c r="H35" s="31"/>
      <c r="I35" s="129">
        <v>0.20999999999999999</v>
      </c>
      <c r="J35" s="128">
        <f>ROUND(((SUM(BE122:BE136))*I35),  2)</f>
        <v>1716.3499999999999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ROUND((SUM(BF122:BF136)),  2)</f>
        <v>0</v>
      </c>
      <c r="G36" s="31"/>
      <c r="H36" s="31"/>
      <c r="I36" s="129">
        <v>0.14999999999999999</v>
      </c>
      <c r="J36" s="128">
        <f>ROUND(((SUM(BF122:BF136))*I36),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ROUND((SUM(BG122:BG136)),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ROUND((SUM(BH122:BH136)),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ROUND((SUM(BI122:BI136)),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9889.4400000000005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117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Sádrokartony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J122</f>
        <v>8173.0900000000001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J123</f>
        <v>8173.0900000000001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132</v>
      </c>
      <c r="E100" s="147"/>
      <c r="F100" s="147"/>
      <c r="G100" s="147"/>
      <c r="H100" s="147"/>
      <c r="I100" s="147"/>
      <c r="J100" s="148">
        <f>J124</f>
        <v>8173.0900000000001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133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ZL3 - SO 01 - BYT - Stavební úpravy a přístavba komunitního centra BETÉL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116</v>
      </c>
      <c r="L111" s="21"/>
    </row>
    <row r="112" s="2" customFormat="1" ht="16.5" customHeight="1">
      <c r="A112" s="31"/>
      <c r="B112" s="32"/>
      <c r="C112" s="31"/>
      <c r="D112" s="31"/>
      <c r="E112" s="122" t="s">
        <v>117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118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Vícepráce - Sádrokartony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4.6.2020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134</v>
      </c>
      <c r="D121" s="152" t="s">
        <v>55</v>
      </c>
      <c r="E121" s="152" t="s">
        <v>51</v>
      </c>
      <c r="F121" s="152" t="s">
        <v>52</v>
      </c>
      <c r="G121" s="152" t="s">
        <v>135</v>
      </c>
      <c r="H121" s="152" t="s">
        <v>136</v>
      </c>
      <c r="I121" s="152" t="s">
        <v>137</v>
      </c>
      <c r="J121" s="152" t="s">
        <v>128</v>
      </c>
      <c r="K121" s="153" t="s">
        <v>138</v>
      </c>
      <c r="L121" s="154"/>
      <c r="M121" s="78" t="s">
        <v>1</v>
      </c>
      <c r="N121" s="79" t="s">
        <v>34</v>
      </c>
      <c r="O121" s="79" t="s">
        <v>139</v>
      </c>
      <c r="P121" s="79" t="s">
        <v>140</v>
      </c>
      <c r="Q121" s="79" t="s">
        <v>141</v>
      </c>
      <c r="R121" s="79" t="s">
        <v>142</v>
      </c>
      <c r="S121" s="79" t="s">
        <v>143</v>
      </c>
      <c r="T121" s="80" t="s">
        <v>144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145</v>
      </c>
      <c r="D122" s="31"/>
      <c r="E122" s="31"/>
      <c r="F122" s="31"/>
      <c r="G122" s="31"/>
      <c r="H122" s="31"/>
      <c r="I122" s="31"/>
      <c r="J122" s="155">
        <f>BK122</f>
        <v>8173.0900000000001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0.10346822999999999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130</v>
      </c>
      <c r="BK122" s="158">
        <f>BK123</f>
        <v>8173.0900000000001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146</v>
      </c>
      <c r="F123" s="161" t="s">
        <v>147</v>
      </c>
      <c r="G123" s="12"/>
      <c r="H123" s="12"/>
      <c r="I123" s="12"/>
      <c r="J123" s="162">
        <f>BK123</f>
        <v>8173.0900000000001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0.10346822999999999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148</v>
      </c>
      <c r="BK123" s="168">
        <f>BK124</f>
        <v>8173.0900000000001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149</v>
      </c>
      <c r="F124" s="169" t="s">
        <v>150</v>
      </c>
      <c r="G124" s="12"/>
      <c r="H124" s="12"/>
      <c r="I124" s="12"/>
      <c r="J124" s="170">
        <f>BK124</f>
        <v>8173.0900000000001</v>
      </c>
      <c r="K124" s="12"/>
      <c r="L124" s="159"/>
      <c r="M124" s="163"/>
      <c r="N124" s="164"/>
      <c r="O124" s="164"/>
      <c r="P124" s="165">
        <f>SUM(P125:P136)</f>
        <v>0</v>
      </c>
      <c r="Q124" s="164"/>
      <c r="R124" s="165">
        <f>SUM(R125:R136)</f>
        <v>0.10346822999999999</v>
      </c>
      <c r="S124" s="164"/>
      <c r="T124" s="166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148</v>
      </c>
      <c r="BK124" s="168">
        <f>SUM(BK125:BK136)</f>
        <v>8173.0900000000001</v>
      </c>
    </row>
    <row r="125" s="2" customFormat="1" ht="16.5" customHeight="1">
      <c r="A125" s="31"/>
      <c r="B125" s="171"/>
      <c r="C125" s="172" t="s">
        <v>77</v>
      </c>
      <c r="D125" s="172" t="s">
        <v>151</v>
      </c>
      <c r="E125" s="173" t="s">
        <v>152</v>
      </c>
      <c r="F125" s="174" t="s">
        <v>153</v>
      </c>
      <c r="G125" s="175" t="s">
        <v>154</v>
      </c>
      <c r="H125" s="176">
        <v>4.101</v>
      </c>
      <c r="I125" s="177">
        <v>1360</v>
      </c>
      <c r="J125" s="177">
        <f>ROUND(I125*H125,2)</f>
        <v>5577.3599999999997</v>
      </c>
      <c r="K125" s="174" t="s">
        <v>1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0.02503</v>
      </c>
      <c r="R125" s="180">
        <f>Q125*H125</f>
        <v>0.10264803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155</v>
      </c>
      <c r="AT125" s="182" t="s">
        <v>151</v>
      </c>
      <c r="AU125" s="182" t="s">
        <v>79</v>
      </c>
      <c r="AY125" s="18" t="s">
        <v>148</v>
      </c>
      <c r="BE125" s="183">
        <f>IF(N125="základní",J125,0)</f>
        <v>5577.3599999999997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5577.3599999999997</v>
      </c>
      <c r="BL125" s="18" t="s">
        <v>155</v>
      </c>
      <c r="BM125" s="182" t="s">
        <v>156</v>
      </c>
    </row>
    <row r="126" s="13" customFormat="1">
      <c r="A126" s="13"/>
      <c r="B126" s="184"/>
      <c r="C126" s="13"/>
      <c r="D126" s="185" t="s">
        <v>157</v>
      </c>
      <c r="E126" s="186" t="s">
        <v>1</v>
      </c>
      <c r="F126" s="187" t="s">
        <v>158</v>
      </c>
      <c r="G126" s="13"/>
      <c r="H126" s="188">
        <v>-3.1200000000000001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157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148</v>
      </c>
    </row>
    <row r="127" s="14" customFormat="1">
      <c r="A127" s="14"/>
      <c r="B127" s="192"/>
      <c r="C127" s="14"/>
      <c r="D127" s="185" t="s">
        <v>157</v>
      </c>
      <c r="E127" s="193" t="s">
        <v>1</v>
      </c>
      <c r="F127" s="194" t="s">
        <v>159</v>
      </c>
      <c r="G127" s="14"/>
      <c r="H127" s="195">
        <v>-3.1200000000000001</v>
      </c>
      <c r="I127" s="14"/>
      <c r="J127" s="14"/>
      <c r="K127" s="14"/>
      <c r="L127" s="192"/>
      <c r="M127" s="196"/>
      <c r="N127" s="197"/>
      <c r="O127" s="197"/>
      <c r="P127" s="197"/>
      <c r="Q127" s="197"/>
      <c r="R127" s="197"/>
      <c r="S127" s="197"/>
      <c r="T127" s="19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193" t="s">
        <v>157</v>
      </c>
      <c r="AU127" s="193" t="s">
        <v>79</v>
      </c>
      <c r="AV127" s="14" t="s">
        <v>160</v>
      </c>
      <c r="AW127" s="14" t="s">
        <v>27</v>
      </c>
      <c r="AX127" s="14" t="s">
        <v>70</v>
      </c>
      <c r="AY127" s="193" t="s">
        <v>148</v>
      </c>
    </row>
    <row r="128" s="13" customFormat="1">
      <c r="A128" s="13"/>
      <c r="B128" s="184"/>
      <c r="C128" s="13"/>
      <c r="D128" s="185" t="s">
        <v>157</v>
      </c>
      <c r="E128" s="186" t="s">
        <v>1</v>
      </c>
      <c r="F128" s="187" t="s">
        <v>161</v>
      </c>
      <c r="G128" s="13"/>
      <c r="H128" s="188">
        <v>1.52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157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148</v>
      </c>
    </row>
    <row r="129" s="13" customFormat="1">
      <c r="A129" s="13"/>
      <c r="B129" s="184"/>
      <c r="C129" s="13"/>
      <c r="D129" s="185" t="s">
        <v>157</v>
      </c>
      <c r="E129" s="186" t="s">
        <v>1</v>
      </c>
      <c r="F129" s="187" t="s">
        <v>162</v>
      </c>
      <c r="G129" s="13"/>
      <c r="H129" s="188">
        <v>5.7009999999999996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157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148</v>
      </c>
    </row>
    <row r="130" s="14" customFormat="1">
      <c r="A130" s="14"/>
      <c r="B130" s="192"/>
      <c r="C130" s="14"/>
      <c r="D130" s="185" t="s">
        <v>157</v>
      </c>
      <c r="E130" s="193" t="s">
        <v>1</v>
      </c>
      <c r="F130" s="194" t="s">
        <v>163</v>
      </c>
      <c r="G130" s="14"/>
      <c r="H130" s="195">
        <v>7.2210000000000001</v>
      </c>
      <c r="I130" s="14"/>
      <c r="J130" s="14"/>
      <c r="K130" s="14"/>
      <c r="L130" s="192"/>
      <c r="M130" s="196"/>
      <c r="N130" s="197"/>
      <c r="O130" s="197"/>
      <c r="P130" s="197"/>
      <c r="Q130" s="197"/>
      <c r="R130" s="197"/>
      <c r="S130" s="197"/>
      <c r="T130" s="19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157</v>
      </c>
      <c r="AU130" s="193" t="s">
        <v>79</v>
      </c>
      <c r="AV130" s="14" t="s">
        <v>160</v>
      </c>
      <c r="AW130" s="14" t="s">
        <v>27</v>
      </c>
      <c r="AX130" s="14" t="s">
        <v>70</v>
      </c>
      <c r="AY130" s="193" t="s">
        <v>148</v>
      </c>
    </row>
    <row r="131" s="15" customFormat="1">
      <c r="A131" s="15"/>
      <c r="B131" s="199"/>
      <c r="C131" s="15"/>
      <c r="D131" s="185" t="s">
        <v>157</v>
      </c>
      <c r="E131" s="200" t="s">
        <v>1</v>
      </c>
      <c r="F131" s="201" t="s">
        <v>164</v>
      </c>
      <c r="G131" s="15"/>
      <c r="H131" s="202">
        <v>4.1009999999999991</v>
      </c>
      <c r="I131" s="15"/>
      <c r="J131" s="15"/>
      <c r="K131" s="15"/>
      <c r="L131" s="199"/>
      <c r="M131" s="203"/>
      <c r="N131" s="204"/>
      <c r="O131" s="204"/>
      <c r="P131" s="204"/>
      <c r="Q131" s="204"/>
      <c r="R131" s="204"/>
      <c r="S131" s="204"/>
      <c r="T131" s="20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00" t="s">
        <v>157</v>
      </c>
      <c r="AU131" s="200" t="s">
        <v>79</v>
      </c>
      <c r="AV131" s="15" t="s">
        <v>165</v>
      </c>
      <c r="AW131" s="15" t="s">
        <v>27</v>
      </c>
      <c r="AX131" s="15" t="s">
        <v>77</v>
      </c>
      <c r="AY131" s="200" t="s">
        <v>148</v>
      </c>
    </row>
    <row r="132" s="2" customFormat="1" ht="16.5" customHeight="1">
      <c r="A132" s="31"/>
      <c r="B132" s="171"/>
      <c r="C132" s="172" t="s">
        <v>79</v>
      </c>
      <c r="D132" s="172" t="s">
        <v>151</v>
      </c>
      <c r="E132" s="173" t="s">
        <v>166</v>
      </c>
      <c r="F132" s="174" t="s">
        <v>167</v>
      </c>
      <c r="G132" s="175" t="s">
        <v>154</v>
      </c>
      <c r="H132" s="176">
        <v>4.101</v>
      </c>
      <c r="I132" s="177">
        <v>20</v>
      </c>
      <c r="J132" s="177">
        <f>ROUND(I132*H132,2)</f>
        <v>82.019999999999996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0.00020000000000000001</v>
      </c>
      <c r="R132" s="180">
        <f>Q132*H132</f>
        <v>0.00082019999999999999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155</v>
      </c>
      <c r="AT132" s="182" t="s">
        <v>151</v>
      </c>
      <c r="AU132" s="182" t="s">
        <v>79</v>
      </c>
      <c r="AY132" s="18" t="s">
        <v>148</v>
      </c>
      <c r="BE132" s="183">
        <f>IF(N132="základní",J132,0)</f>
        <v>82.019999999999996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82.019999999999996</v>
      </c>
      <c r="BL132" s="18" t="s">
        <v>155</v>
      </c>
      <c r="BM132" s="182" t="s">
        <v>168</v>
      </c>
    </row>
    <row r="133" s="13" customFormat="1">
      <c r="A133" s="13"/>
      <c r="B133" s="184"/>
      <c r="C133" s="13"/>
      <c r="D133" s="185" t="s">
        <v>157</v>
      </c>
      <c r="E133" s="186" t="s">
        <v>1</v>
      </c>
      <c r="F133" s="187" t="s">
        <v>169</v>
      </c>
      <c r="G133" s="13"/>
      <c r="H133" s="188">
        <v>4.101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157</v>
      </c>
      <c r="AU133" s="186" t="s">
        <v>79</v>
      </c>
      <c r="AV133" s="13" t="s">
        <v>79</v>
      </c>
      <c r="AW133" s="13" t="s">
        <v>27</v>
      </c>
      <c r="AX133" s="13" t="s">
        <v>77</v>
      </c>
      <c r="AY133" s="186" t="s">
        <v>148</v>
      </c>
    </row>
    <row r="134" s="2" customFormat="1" ht="16.5" customHeight="1">
      <c r="A134" s="31"/>
      <c r="B134" s="171"/>
      <c r="C134" s="172" t="s">
        <v>160</v>
      </c>
      <c r="D134" s="172" t="s">
        <v>151</v>
      </c>
      <c r="E134" s="173" t="s">
        <v>170</v>
      </c>
      <c r="F134" s="174" t="s">
        <v>171</v>
      </c>
      <c r="G134" s="175" t="s">
        <v>154</v>
      </c>
      <c r="H134" s="176">
        <v>8.1020000000000003</v>
      </c>
      <c r="I134" s="177">
        <v>56</v>
      </c>
      <c r="J134" s="177">
        <f>ROUND(I134*H134,2)</f>
        <v>453.70999999999998</v>
      </c>
      <c r="K134" s="174" t="s">
        <v>1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155</v>
      </c>
      <c r="AT134" s="182" t="s">
        <v>151</v>
      </c>
      <c r="AU134" s="182" t="s">
        <v>79</v>
      </c>
      <c r="AY134" s="18" t="s">
        <v>148</v>
      </c>
      <c r="BE134" s="183">
        <f>IF(N134="základní",J134,0)</f>
        <v>453.70999999999998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453.70999999999998</v>
      </c>
      <c r="BL134" s="18" t="s">
        <v>155</v>
      </c>
      <c r="BM134" s="182" t="s">
        <v>172</v>
      </c>
    </row>
    <row r="135" s="2" customFormat="1" ht="16.5" customHeight="1">
      <c r="A135" s="31"/>
      <c r="B135" s="171"/>
      <c r="C135" s="172" t="s">
        <v>165</v>
      </c>
      <c r="D135" s="172" t="s">
        <v>151</v>
      </c>
      <c r="E135" s="173" t="s">
        <v>173</v>
      </c>
      <c r="F135" s="174" t="s">
        <v>174</v>
      </c>
      <c r="G135" s="175" t="s">
        <v>175</v>
      </c>
      <c r="H135" s="176">
        <v>0.10299999999999999</v>
      </c>
      <c r="I135" s="177">
        <v>10000</v>
      </c>
      <c r="J135" s="177">
        <f>ROUND(I135*H135,2)</f>
        <v>1030</v>
      </c>
      <c r="K135" s="174" t="s">
        <v>1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155</v>
      </c>
      <c r="AT135" s="182" t="s">
        <v>151</v>
      </c>
      <c r="AU135" s="182" t="s">
        <v>79</v>
      </c>
      <c r="AY135" s="18" t="s">
        <v>148</v>
      </c>
      <c r="BE135" s="183">
        <f>IF(N135="základní",J135,0)</f>
        <v>1030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1030</v>
      </c>
      <c r="BL135" s="18" t="s">
        <v>155</v>
      </c>
      <c r="BM135" s="182" t="s">
        <v>176</v>
      </c>
    </row>
    <row r="136" s="2" customFormat="1" ht="16.5" customHeight="1">
      <c r="A136" s="31"/>
      <c r="B136" s="171"/>
      <c r="C136" s="172" t="s">
        <v>177</v>
      </c>
      <c r="D136" s="172" t="s">
        <v>151</v>
      </c>
      <c r="E136" s="173" t="s">
        <v>178</v>
      </c>
      <c r="F136" s="174" t="s">
        <v>179</v>
      </c>
      <c r="G136" s="175" t="s">
        <v>175</v>
      </c>
      <c r="H136" s="176">
        <v>0.10299999999999999</v>
      </c>
      <c r="I136" s="177">
        <v>10000</v>
      </c>
      <c r="J136" s="177">
        <f>ROUND(I136*H136,2)</f>
        <v>1030</v>
      </c>
      <c r="K136" s="174" t="s">
        <v>1</v>
      </c>
      <c r="L136" s="32"/>
      <c r="M136" s="206" t="s">
        <v>1</v>
      </c>
      <c r="N136" s="207" t="s">
        <v>35</v>
      </c>
      <c r="O136" s="208">
        <v>0</v>
      </c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155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1030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1030</v>
      </c>
      <c r="BL136" s="18" t="s">
        <v>155</v>
      </c>
      <c r="BM136" s="182" t="s">
        <v>180</v>
      </c>
    </row>
    <row r="137" s="2" customFormat="1" ht="6.96" customHeight="1">
      <c r="A137" s="31"/>
      <c r="B137" s="52"/>
      <c r="C137" s="53"/>
      <c r="D137" s="53"/>
      <c r="E137" s="53"/>
      <c r="F137" s="53"/>
      <c r="G137" s="53"/>
      <c r="H137" s="53"/>
      <c r="I137" s="53"/>
      <c r="J137" s="53"/>
      <c r="K137" s="53"/>
      <c r="L137" s="32"/>
      <c r="M137" s="31"/>
      <c r="O137" s="31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</row>
  </sheetData>
  <autoFilter ref="C121:K136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181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182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183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184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185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ROUND(J124, 2)</f>
        <v>-4010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ROUND((SUM(BE124:BE153)),  2)</f>
        <v>-4010</v>
      </c>
      <c r="G35" s="31"/>
      <c r="H35" s="31"/>
      <c r="I35" s="129">
        <v>0.20999999999999999</v>
      </c>
      <c r="J35" s="128">
        <f>ROUND(((SUM(BE124:BE153))*I35),  2)</f>
        <v>-842.10000000000002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ROUND((SUM(BF124:BF153)),  2)</f>
        <v>0</v>
      </c>
      <c r="G36" s="31"/>
      <c r="H36" s="31"/>
      <c r="I36" s="129">
        <v>0.14999999999999999</v>
      </c>
      <c r="J36" s="128">
        <f>ROUND(((SUM(BF124:BF153))*I36),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ROUND((SUM(BG124:BG153)),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ROUND((SUM(BH124:BH153)),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ROUND((SUM(BI124:BI153)),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-4852.1000000000004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181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Zdravotně technické instalace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J124</f>
        <v>-4010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J125</f>
        <v>-4010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186</v>
      </c>
      <c r="E100" s="147"/>
      <c r="F100" s="147"/>
      <c r="G100" s="147"/>
      <c r="H100" s="147"/>
      <c r="I100" s="147"/>
      <c r="J100" s="148">
        <f>J126</f>
        <v>-552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187</v>
      </c>
      <c r="E101" s="147"/>
      <c r="F101" s="147"/>
      <c r="G101" s="147"/>
      <c r="H101" s="147"/>
      <c r="I101" s="147"/>
      <c r="J101" s="148">
        <f>J140</f>
        <v>-2378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188</v>
      </c>
      <c r="E102" s="147"/>
      <c r="F102" s="147"/>
      <c r="G102" s="147"/>
      <c r="H102" s="147"/>
      <c r="I102" s="147"/>
      <c r="J102" s="148">
        <f>J152</f>
        <v>-1080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133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2" t="str">
        <f>E7</f>
        <v>ZL3 - SO 01 - BYT - Stavební úpravy a přístavba komunitního centra BETÉL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116</v>
      </c>
      <c r="L113" s="21"/>
    </row>
    <row r="114" s="2" customFormat="1" ht="16.5" customHeight="1">
      <c r="A114" s="31"/>
      <c r="B114" s="32"/>
      <c r="C114" s="31"/>
      <c r="D114" s="31"/>
      <c r="E114" s="122" t="s">
        <v>181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118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Méněpráce - Zdravotně technické instalace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>Bezručova 503, Chrastava, p.p.č.545/2,st.p.č.496</v>
      </c>
      <c r="G118" s="31"/>
      <c r="H118" s="31"/>
      <c r="I118" s="28" t="s">
        <v>20</v>
      </c>
      <c r="J118" s="61" t="str">
        <f>IF(J14="","",J14)</f>
        <v>4.6.2020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5.65" customHeight="1">
      <c r="A120" s="31"/>
      <c r="B120" s="32"/>
      <c r="C120" s="28" t="s">
        <v>22</v>
      </c>
      <c r="D120" s="31"/>
      <c r="E120" s="31"/>
      <c r="F120" s="25" t="str">
        <f>E17</f>
        <v>Sbor Jednoty bratrské v Chrastavě, Bezručova 503</v>
      </c>
      <c r="G120" s="31"/>
      <c r="H120" s="31"/>
      <c r="I120" s="28" t="s">
        <v>26</v>
      </c>
      <c r="J120" s="29" t="str">
        <f>E23</f>
        <v>FS Vision, s.r.o. IČ: 22792902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25</v>
      </c>
      <c r="D121" s="31"/>
      <c r="E121" s="31"/>
      <c r="F121" s="25" t="str">
        <f>IF(E20="","",E20)</f>
        <v>TOMIVOS s.r.o.</v>
      </c>
      <c r="G121" s="31"/>
      <c r="H121" s="31"/>
      <c r="I121" s="28" t="s">
        <v>28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49"/>
      <c r="B123" s="150"/>
      <c r="C123" s="151" t="s">
        <v>134</v>
      </c>
      <c r="D123" s="152" t="s">
        <v>55</v>
      </c>
      <c r="E123" s="152" t="s">
        <v>51</v>
      </c>
      <c r="F123" s="152" t="s">
        <v>52</v>
      </c>
      <c r="G123" s="152" t="s">
        <v>135</v>
      </c>
      <c r="H123" s="152" t="s">
        <v>136</v>
      </c>
      <c r="I123" s="152" t="s">
        <v>137</v>
      </c>
      <c r="J123" s="152" t="s">
        <v>128</v>
      </c>
      <c r="K123" s="153" t="s">
        <v>138</v>
      </c>
      <c r="L123" s="154"/>
      <c r="M123" s="78" t="s">
        <v>1</v>
      </c>
      <c r="N123" s="79" t="s">
        <v>34</v>
      </c>
      <c r="O123" s="79" t="s">
        <v>139</v>
      </c>
      <c r="P123" s="79" t="s">
        <v>140</v>
      </c>
      <c r="Q123" s="79" t="s">
        <v>141</v>
      </c>
      <c r="R123" s="79" t="s">
        <v>142</v>
      </c>
      <c r="S123" s="79" t="s">
        <v>143</v>
      </c>
      <c r="T123" s="80" t="s">
        <v>144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1"/>
      <c r="B124" s="32"/>
      <c r="C124" s="85" t="s">
        <v>145</v>
      </c>
      <c r="D124" s="31"/>
      <c r="E124" s="31"/>
      <c r="F124" s="31"/>
      <c r="G124" s="31"/>
      <c r="H124" s="31"/>
      <c r="I124" s="31"/>
      <c r="J124" s="155">
        <f>BK124</f>
        <v>-4010</v>
      </c>
      <c r="K124" s="31"/>
      <c r="L124" s="32"/>
      <c r="M124" s="81"/>
      <c r="N124" s="65"/>
      <c r="O124" s="82"/>
      <c r="P124" s="156">
        <f>P125</f>
        <v>0</v>
      </c>
      <c r="Q124" s="82"/>
      <c r="R124" s="156">
        <f>R125</f>
        <v>-0.0070994999999999999</v>
      </c>
      <c r="S124" s="82"/>
      <c r="T124" s="15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69</v>
      </c>
      <c r="AU124" s="18" t="s">
        <v>130</v>
      </c>
      <c r="BK124" s="158">
        <f>BK125</f>
        <v>-4010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146</v>
      </c>
      <c r="F125" s="161" t="s">
        <v>147</v>
      </c>
      <c r="G125" s="12"/>
      <c r="H125" s="12"/>
      <c r="I125" s="12"/>
      <c r="J125" s="162">
        <f>BK125</f>
        <v>-4010</v>
      </c>
      <c r="K125" s="12"/>
      <c r="L125" s="159"/>
      <c r="M125" s="163"/>
      <c r="N125" s="164"/>
      <c r="O125" s="164"/>
      <c r="P125" s="165">
        <f>P126+P140+P152</f>
        <v>0</v>
      </c>
      <c r="Q125" s="164"/>
      <c r="R125" s="165">
        <f>R126+R140+R152</f>
        <v>-0.0070994999999999999</v>
      </c>
      <c r="S125" s="164"/>
      <c r="T125" s="166">
        <f>T126+T140+T152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70</v>
      </c>
      <c r="AY125" s="160" t="s">
        <v>148</v>
      </c>
      <c r="BK125" s="168">
        <f>BK126+BK140+BK152</f>
        <v>-4010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189</v>
      </c>
      <c r="F126" s="169" t="s">
        <v>190</v>
      </c>
      <c r="G126" s="12"/>
      <c r="H126" s="12"/>
      <c r="I126" s="12"/>
      <c r="J126" s="170">
        <f>BK126</f>
        <v>-552</v>
      </c>
      <c r="K126" s="12"/>
      <c r="L126" s="159"/>
      <c r="M126" s="163"/>
      <c r="N126" s="164"/>
      <c r="O126" s="164"/>
      <c r="P126" s="165">
        <f>SUM(P127:P139)</f>
        <v>0</v>
      </c>
      <c r="Q126" s="164"/>
      <c r="R126" s="165">
        <f>SUM(R127:R139)</f>
        <v>-0.00089800000000000014</v>
      </c>
      <c r="S126" s="164"/>
      <c r="T126" s="166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77</v>
      </c>
      <c r="AY126" s="160" t="s">
        <v>148</v>
      </c>
      <c r="BK126" s="168">
        <f>SUM(BK127:BK139)</f>
        <v>-552</v>
      </c>
    </row>
    <row r="127" s="2" customFormat="1" ht="16.5" customHeight="1">
      <c r="A127" s="31"/>
      <c r="B127" s="171"/>
      <c r="C127" s="172" t="s">
        <v>77</v>
      </c>
      <c r="D127" s="172" t="s">
        <v>151</v>
      </c>
      <c r="E127" s="173" t="s">
        <v>191</v>
      </c>
      <c r="F127" s="174" t="s">
        <v>192</v>
      </c>
      <c r="G127" s="175" t="s">
        <v>193</v>
      </c>
      <c r="H127" s="176">
        <v>-0.050000000000000003</v>
      </c>
      <c r="I127" s="177">
        <v>320</v>
      </c>
      <c r="J127" s="177">
        <f>ROUND(I127*H127,2)</f>
        <v>-16</v>
      </c>
      <c r="K127" s="174" t="s">
        <v>194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0.011270000000000001</v>
      </c>
      <c r="R127" s="180">
        <f>Q127*H127</f>
        <v>-0.00056350000000000009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155</v>
      </c>
      <c r="AT127" s="182" t="s">
        <v>151</v>
      </c>
      <c r="AU127" s="182" t="s">
        <v>79</v>
      </c>
      <c r="AY127" s="18" t="s">
        <v>148</v>
      </c>
      <c r="BE127" s="183">
        <f>IF(N127="základní",J127,0)</f>
        <v>-16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-16</v>
      </c>
      <c r="BL127" s="18" t="s">
        <v>155</v>
      </c>
      <c r="BM127" s="182" t="s">
        <v>195</v>
      </c>
    </row>
    <row r="128" s="2" customFormat="1" ht="16.5" customHeight="1">
      <c r="A128" s="31"/>
      <c r="B128" s="171"/>
      <c r="C128" s="172" t="s">
        <v>79</v>
      </c>
      <c r="D128" s="172" t="s">
        <v>151</v>
      </c>
      <c r="E128" s="173" t="s">
        <v>196</v>
      </c>
      <c r="F128" s="174" t="s">
        <v>197</v>
      </c>
      <c r="G128" s="175" t="s">
        <v>193</v>
      </c>
      <c r="H128" s="176">
        <v>-0.25</v>
      </c>
      <c r="I128" s="177">
        <v>360</v>
      </c>
      <c r="J128" s="177">
        <f>ROUND(I128*H128,2)</f>
        <v>-90</v>
      </c>
      <c r="K128" s="174" t="s">
        <v>194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0.0010100000000000001</v>
      </c>
      <c r="R128" s="180">
        <f>Q128*H128</f>
        <v>-0.00025250000000000001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155</v>
      </c>
      <c r="AT128" s="182" t="s">
        <v>151</v>
      </c>
      <c r="AU128" s="182" t="s">
        <v>79</v>
      </c>
      <c r="AY128" s="18" t="s">
        <v>148</v>
      </c>
      <c r="BE128" s="183">
        <f>IF(N128="základní",J128,0)</f>
        <v>-90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-90</v>
      </c>
      <c r="BL128" s="18" t="s">
        <v>155</v>
      </c>
      <c r="BM128" s="182" t="s">
        <v>198</v>
      </c>
    </row>
    <row r="129" s="2" customFormat="1" ht="16.5" customHeight="1">
      <c r="A129" s="31"/>
      <c r="B129" s="171"/>
      <c r="C129" s="172" t="s">
        <v>160</v>
      </c>
      <c r="D129" s="172" t="s">
        <v>151</v>
      </c>
      <c r="E129" s="173" t="s">
        <v>199</v>
      </c>
      <c r="F129" s="174" t="s">
        <v>200</v>
      </c>
      <c r="G129" s="175" t="s">
        <v>193</v>
      </c>
      <c r="H129" s="176">
        <v>-0.050000000000000003</v>
      </c>
      <c r="I129" s="177">
        <v>360</v>
      </c>
      <c r="J129" s="177">
        <f>ROUND(I129*H129,2)</f>
        <v>-18</v>
      </c>
      <c r="K129" s="174" t="s">
        <v>1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0.0010100000000000001</v>
      </c>
      <c r="R129" s="180">
        <f>Q129*H129</f>
        <v>-5.0500000000000008E-05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155</v>
      </c>
      <c r="AT129" s="182" t="s">
        <v>151</v>
      </c>
      <c r="AU129" s="182" t="s">
        <v>79</v>
      </c>
      <c r="AY129" s="18" t="s">
        <v>148</v>
      </c>
      <c r="BE129" s="183">
        <f>IF(N129="základní",J129,0)</f>
        <v>-18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-18</v>
      </c>
      <c r="BL129" s="18" t="s">
        <v>155</v>
      </c>
      <c r="BM129" s="182" t="s">
        <v>201</v>
      </c>
    </row>
    <row r="130" s="2" customFormat="1" ht="16.5" customHeight="1">
      <c r="A130" s="31"/>
      <c r="B130" s="171"/>
      <c r="C130" s="172" t="s">
        <v>165</v>
      </c>
      <c r="D130" s="172" t="s">
        <v>151</v>
      </c>
      <c r="E130" s="173" t="s">
        <v>202</v>
      </c>
      <c r="F130" s="174" t="s">
        <v>203</v>
      </c>
      <c r="G130" s="175" t="s">
        <v>193</v>
      </c>
      <c r="H130" s="176">
        <v>-0.20000000000000001</v>
      </c>
      <c r="I130" s="177">
        <v>300</v>
      </c>
      <c r="J130" s="177">
        <f>ROUND(I130*H130,2)</f>
        <v>-60</v>
      </c>
      <c r="K130" s="174" t="s">
        <v>1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9.0000000000000006E-05</v>
      </c>
      <c r="R130" s="180">
        <f>Q130*H130</f>
        <v>-1.8E-05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155</v>
      </c>
      <c r="AT130" s="182" t="s">
        <v>151</v>
      </c>
      <c r="AU130" s="182" t="s">
        <v>79</v>
      </c>
      <c r="AY130" s="18" t="s">
        <v>148</v>
      </c>
      <c r="BE130" s="183">
        <f>IF(N130="základní",J130,0)</f>
        <v>-60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-60</v>
      </c>
      <c r="BL130" s="18" t="s">
        <v>155</v>
      </c>
      <c r="BM130" s="182" t="s">
        <v>204</v>
      </c>
    </row>
    <row r="131" s="13" customFormat="1">
      <c r="A131" s="13"/>
      <c r="B131" s="184"/>
      <c r="C131" s="13"/>
      <c r="D131" s="185" t="s">
        <v>157</v>
      </c>
      <c r="E131" s="186" t="s">
        <v>1</v>
      </c>
      <c r="F131" s="187" t="s">
        <v>205</v>
      </c>
      <c r="G131" s="13"/>
      <c r="H131" s="188">
        <v>-0.5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157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148</v>
      </c>
    </row>
    <row r="132" s="13" customFormat="1">
      <c r="A132" s="13"/>
      <c r="B132" s="184"/>
      <c r="C132" s="13"/>
      <c r="D132" s="185" t="s">
        <v>157</v>
      </c>
      <c r="E132" s="186" t="s">
        <v>1</v>
      </c>
      <c r="F132" s="187" t="s">
        <v>206</v>
      </c>
      <c r="G132" s="13"/>
      <c r="H132" s="188">
        <v>0.29999999999999999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157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148</v>
      </c>
    </row>
    <row r="133" s="15" customFormat="1">
      <c r="A133" s="15"/>
      <c r="B133" s="199"/>
      <c r="C133" s="15"/>
      <c r="D133" s="185" t="s">
        <v>157</v>
      </c>
      <c r="E133" s="200" t="s">
        <v>1</v>
      </c>
      <c r="F133" s="201" t="s">
        <v>164</v>
      </c>
      <c r="G133" s="15"/>
      <c r="H133" s="202">
        <v>-0.20000000000000001</v>
      </c>
      <c r="I133" s="15"/>
      <c r="J133" s="15"/>
      <c r="K133" s="15"/>
      <c r="L133" s="199"/>
      <c r="M133" s="203"/>
      <c r="N133" s="204"/>
      <c r="O133" s="204"/>
      <c r="P133" s="204"/>
      <c r="Q133" s="204"/>
      <c r="R133" s="204"/>
      <c r="S133" s="204"/>
      <c r="T133" s="20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0" t="s">
        <v>157</v>
      </c>
      <c r="AU133" s="200" t="s">
        <v>79</v>
      </c>
      <c r="AV133" s="15" t="s">
        <v>165</v>
      </c>
      <c r="AW133" s="15" t="s">
        <v>27</v>
      </c>
      <c r="AX133" s="15" t="s">
        <v>77</v>
      </c>
      <c r="AY133" s="200" t="s">
        <v>148</v>
      </c>
    </row>
    <row r="134" s="2" customFormat="1" ht="16.5" customHeight="1">
      <c r="A134" s="31"/>
      <c r="B134" s="171"/>
      <c r="C134" s="172" t="s">
        <v>177</v>
      </c>
      <c r="D134" s="172" t="s">
        <v>151</v>
      </c>
      <c r="E134" s="173" t="s">
        <v>207</v>
      </c>
      <c r="F134" s="174" t="s">
        <v>208</v>
      </c>
      <c r="G134" s="175" t="s">
        <v>193</v>
      </c>
      <c r="H134" s="176">
        <v>-0.14999999999999999</v>
      </c>
      <c r="I134" s="177">
        <v>320</v>
      </c>
      <c r="J134" s="177">
        <f>ROUND(I134*H134,2)</f>
        <v>-48</v>
      </c>
      <c r="K134" s="174" t="s">
        <v>1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9.0000000000000006E-05</v>
      </c>
      <c r="R134" s="180">
        <f>Q134*H134</f>
        <v>-1.3500000000000001E-05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155</v>
      </c>
      <c r="AT134" s="182" t="s">
        <v>151</v>
      </c>
      <c r="AU134" s="182" t="s">
        <v>79</v>
      </c>
      <c r="AY134" s="18" t="s">
        <v>148</v>
      </c>
      <c r="BE134" s="183">
        <f>IF(N134="základní",J134,0)</f>
        <v>-48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-48</v>
      </c>
      <c r="BL134" s="18" t="s">
        <v>155</v>
      </c>
      <c r="BM134" s="182" t="s">
        <v>209</v>
      </c>
    </row>
    <row r="135" s="13" customFormat="1">
      <c r="A135" s="13"/>
      <c r="B135" s="184"/>
      <c r="C135" s="13"/>
      <c r="D135" s="185" t="s">
        <v>157</v>
      </c>
      <c r="E135" s="186" t="s">
        <v>1</v>
      </c>
      <c r="F135" s="187" t="s">
        <v>210</v>
      </c>
      <c r="G135" s="13"/>
      <c r="H135" s="188">
        <v>-0.25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157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148</v>
      </c>
    </row>
    <row r="136" s="13" customFormat="1">
      <c r="A136" s="13"/>
      <c r="B136" s="184"/>
      <c r="C136" s="13"/>
      <c r="D136" s="185" t="s">
        <v>157</v>
      </c>
      <c r="E136" s="186" t="s">
        <v>1</v>
      </c>
      <c r="F136" s="187" t="s">
        <v>211</v>
      </c>
      <c r="G136" s="13"/>
      <c r="H136" s="188">
        <v>0.10000000000000001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157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148</v>
      </c>
    </row>
    <row r="137" s="15" customFormat="1">
      <c r="A137" s="15"/>
      <c r="B137" s="199"/>
      <c r="C137" s="15"/>
      <c r="D137" s="185" t="s">
        <v>157</v>
      </c>
      <c r="E137" s="200" t="s">
        <v>1</v>
      </c>
      <c r="F137" s="201" t="s">
        <v>164</v>
      </c>
      <c r="G137" s="15"/>
      <c r="H137" s="202">
        <v>-0.14999999999999999</v>
      </c>
      <c r="I137" s="15"/>
      <c r="J137" s="15"/>
      <c r="K137" s="15"/>
      <c r="L137" s="199"/>
      <c r="M137" s="203"/>
      <c r="N137" s="204"/>
      <c r="O137" s="204"/>
      <c r="P137" s="204"/>
      <c r="Q137" s="204"/>
      <c r="R137" s="204"/>
      <c r="S137" s="204"/>
      <c r="T137" s="20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0" t="s">
        <v>157</v>
      </c>
      <c r="AU137" s="200" t="s">
        <v>79</v>
      </c>
      <c r="AV137" s="15" t="s">
        <v>165</v>
      </c>
      <c r="AW137" s="15" t="s">
        <v>27</v>
      </c>
      <c r="AX137" s="15" t="s">
        <v>77</v>
      </c>
      <c r="AY137" s="200" t="s">
        <v>148</v>
      </c>
    </row>
    <row r="138" s="2" customFormat="1" ht="16.5" customHeight="1">
      <c r="A138" s="31"/>
      <c r="B138" s="171"/>
      <c r="C138" s="172" t="s">
        <v>212</v>
      </c>
      <c r="D138" s="172" t="s">
        <v>151</v>
      </c>
      <c r="E138" s="173" t="s">
        <v>213</v>
      </c>
      <c r="F138" s="174" t="s">
        <v>214</v>
      </c>
      <c r="G138" s="175" t="s">
        <v>175</v>
      </c>
      <c r="H138" s="176">
        <v>-0.016</v>
      </c>
      <c r="I138" s="177">
        <v>10000</v>
      </c>
      <c r="J138" s="177">
        <f>ROUND(I138*H138,2)</f>
        <v>-160</v>
      </c>
      <c r="K138" s="174" t="s">
        <v>194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155</v>
      </c>
      <c r="AT138" s="182" t="s">
        <v>151</v>
      </c>
      <c r="AU138" s="182" t="s">
        <v>79</v>
      </c>
      <c r="AY138" s="18" t="s">
        <v>148</v>
      </c>
      <c r="BE138" s="183">
        <f>IF(N138="základní",J138,0)</f>
        <v>-160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-160</v>
      </c>
      <c r="BL138" s="18" t="s">
        <v>155</v>
      </c>
      <c r="BM138" s="182" t="s">
        <v>215</v>
      </c>
    </row>
    <row r="139" s="2" customFormat="1" ht="16.5" customHeight="1">
      <c r="A139" s="31"/>
      <c r="B139" s="171"/>
      <c r="C139" s="172" t="s">
        <v>216</v>
      </c>
      <c r="D139" s="172" t="s">
        <v>151</v>
      </c>
      <c r="E139" s="173" t="s">
        <v>217</v>
      </c>
      <c r="F139" s="174" t="s">
        <v>218</v>
      </c>
      <c r="G139" s="175" t="s">
        <v>175</v>
      </c>
      <c r="H139" s="176">
        <v>-0.016</v>
      </c>
      <c r="I139" s="177">
        <v>10000</v>
      </c>
      <c r="J139" s="177">
        <f>ROUND(I139*H139,2)</f>
        <v>-160</v>
      </c>
      <c r="K139" s="174" t="s">
        <v>194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155</v>
      </c>
      <c r="AT139" s="182" t="s">
        <v>151</v>
      </c>
      <c r="AU139" s="182" t="s">
        <v>79</v>
      </c>
      <c r="AY139" s="18" t="s">
        <v>148</v>
      </c>
      <c r="BE139" s="183">
        <f>IF(N139="základní",J139,0)</f>
        <v>-160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-160</v>
      </c>
      <c r="BL139" s="18" t="s">
        <v>155</v>
      </c>
      <c r="BM139" s="182" t="s">
        <v>219</v>
      </c>
    </row>
    <row r="140" s="12" customFormat="1" ht="22.8" customHeight="1">
      <c r="A140" s="12"/>
      <c r="B140" s="159"/>
      <c r="C140" s="12"/>
      <c r="D140" s="160" t="s">
        <v>69</v>
      </c>
      <c r="E140" s="169" t="s">
        <v>220</v>
      </c>
      <c r="F140" s="169" t="s">
        <v>221</v>
      </c>
      <c r="G140" s="12"/>
      <c r="H140" s="12"/>
      <c r="I140" s="12"/>
      <c r="J140" s="170">
        <f>BK140</f>
        <v>-2378</v>
      </c>
      <c r="K140" s="12"/>
      <c r="L140" s="159"/>
      <c r="M140" s="163"/>
      <c r="N140" s="164"/>
      <c r="O140" s="164"/>
      <c r="P140" s="165">
        <f>SUM(P141:P151)</f>
        <v>0</v>
      </c>
      <c r="Q140" s="164"/>
      <c r="R140" s="165">
        <f>SUM(R141:R151)</f>
        <v>-0.0059314999999999993</v>
      </c>
      <c r="S140" s="164"/>
      <c r="T140" s="166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79</v>
      </c>
      <c r="AT140" s="167" t="s">
        <v>69</v>
      </c>
      <c r="AU140" s="167" t="s">
        <v>77</v>
      </c>
      <c r="AY140" s="160" t="s">
        <v>148</v>
      </c>
      <c r="BK140" s="168">
        <f>SUM(BK141:BK151)</f>
        <v>-2378</v>
      </c>
    </row>
    <row r="141" s="2" customFormat="1" ht="16.5" customHeight="1">
      <c r="A141" s="31"/>
      <c r="B141" s="171"/>
      <c r="C141" s="172" t="s">
        <v>222</v>
      </c>
      <c r="D141" s="172" t="s">
        <v>151</v>
      </c>
      <c r="E141" s="173" t="s">
        <v>223</v>
      </c>
      <c r="F141" s="174" t="s">
        <v>224</v>
      </c>
      <c r="G141" s="175" t="s">
        <v>225</v>
      </c>
      <c r="H141" s="176">
        <v>-0.050000000000000003</v>
      </c>
      <c r="I141" s="177">
        <v>3000</v>
      </c>
      <c r="J141" s="177">
        <f>ROUND(I141*H141,2)</f>
        <v>-150</v>
      </c>
      <c r="K141" s="174" t="s">
        <v>1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0.023199999999999998</v>
      </c>
      <c r="R141" s="180">
        <f>Q141*H141</f>
        <v>-0.00116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155</v>
      </c>
      <c r="AT141" s="182" t="s">
        <v>151</v>
      </c>
      <c r="AU141" s="182" t="s">
        <v>79</v>
      </c>
      <c r="AY141" s="18" t="s">
        <v>148</v>
      </c>
      <c r="BE141" s="183">
        <f>IF(N141="základní",J141,0)</f>
        <v>-150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-150</v>
      </c>
      <c r="BL141" s="18" t="s">
        <v>155</v>
      </c>
      <c r="BM141" s="182" t="s">
        <v>226</v>
      </c>
    </row>
    <row r="142" s="13" customFormat="1">
      <c r="A142" s="13"/>
      <c r="B142" s="184"/>
      <c r="C142" s="13"/>
      <c r="D142" s="185" t="s">
        <v>157</v>
      </c>
      <c r="E142" s="13"/>
      <c r="F142" s="187" t="s">
        <v>227</v>
      </c>
      <c r="G142" s="13"/>
      <c r="H142" s="188">
        <v>-0.050000000000000003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157</v>
      </c>
      <c r="AU142" s="186" t="s">
        <v>79</v>
      </c>
      <c r="AV142" s="13" t="s">
        <v>79</v>
      </c>
      <c r="AW142" s="13" t="s">
        <v>3</v>
      </c>
      <c r="AX142" s="13" t="s">
        <v>77</v>
      </c>
      <c r="AY142" s="186" t="s">
        <v>148</v>
      </c>
    </row>
    <row r="143" s="2" customFormat="1" ht="16.5" customHeight="1">
      <c r="A143" s="31"/>
      <c r="B143" s="171"/>
      <c r="C143" s="172" t="s">
        <v>228</v>
      </c>
      <c r="D143" s="172" t="s">
        <v>151</v>
      </c>
      <c r="E143" s="173" t="s">
        <v>229</v>
      </c>
      <c r="F143" s="174" t="s">
        <v>230</v>
      </c>
      <c r="G143" s="175" t="s">
        <v>225</v>
      </c>
      <c r="H143" s="176">
        <v>-0.050000000000000003</v>
      </c>
      <c r="I143" s="177">
        <v>3000</v>
      </c>
      <c r="J143" s="177">
        <f>ROUND(I143*H143,2)</f>
        <v>-150</v>
      </c>
      <c r="K143" s="174" t="s">
        <v>1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0.024119999999999999</v>
      </c>
      <c r="R143" s="180">
        <f>Q143*H143</f>
        <v>-0.001206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155</v>
      </c>
      <c r="AT143" s="182" t="s">
        <v>151</v>
      </c>
      <c r="AU143" s="182" t="s">
        <v>79</v>
      </c>
      <c r="AY143" s="18" t="s">
        <v>148</v>
      </c>
      <c r="BE143" s="183">
        <f>IF(N143="základní",J143,0)</f>
        <v>-150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-150</v>
      </c>
      <c r="BL143" s="18" t="s">
        <v>155</v>
      </c>
      <c r="BM143" s="182" t="s">
        <v>231</v>
      </c>
    </row>
    <row r="144" s="2" customFormat="1" ht="16.5" customHeight="1">
      <c r="A144" s="31"/>
      <c r="B144" s="171"/>
      <c r="C144" s="172" t="s">
        <v>232</v>
      </c>
      <c r="D144" s="172" t="s">
        <v>151</v>
      </c>
      <c r="E144" s="173" t="s">
        <v>233</v>
      </c>
      <c r="F144" s="174" t="s">
        <v>234</v>
      </c>
      <c r="G144" s="175" t="s">
        <v>225</v>
      </c>
      <c r="H144" s="176">
        <v>-0.050000000000000003</v>
      </c>
      <c r="I144" s="177">
        <v>4000</v>
      </c>
      <c r="J144" s="177">
        <f>ROUND(I144*H144,2)</f>
        <v>-200</v>
      </c>
      <c r="K144" s="174" t="s">
        <v>1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0.01452</v>
      </c>
      <c r="R144" s="180">
        <f>Q144*H144</f>
        <v>-0.00072600000000000008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155</v>
      </c>
      <c r="AT144" s="182" t="s">
        <v>151</v>
      </c>
      <c r="AU144" s="182" t="s">
        <v>79</v>
      </c>
      <c r="AY144" s="18" t="s">
        <v>148</v>
      </c>
      <c r="BE144" s="183">
        <f>IF(N144="základní",J144,0)</f>
        <v>-200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-200</v>
      </c>
      <c r="BL144" s="18" t="s">
        <v>155</v>
      </c>
      <c r="BM144" s="182" t="s">
        <v>235</v>
      </c>
    </row>
    <row r="145" s="2" customFormat="1" ht="16.5" customHeight="1">
      <c r="A145" s="31"/>
      <c r="B145" s="171"/>
      <c r="C145" s="172" t="s">
        <v>236</v>
      </c>
      <c r="D145" s="172" t="s">
        <v>151</v>
      </c>
      <c r="E145" s="173" t="s">
        <v>237</v>
      </c>
      <c r="F145" s="174" t="s">
        <v>238</v>
      </c>
      <c r="G145" s="175" t="s">
        <v>225</v>
      </c>
      <c r="H145" s="176">
        <v>-0.14999999999999999</v>
      </c>
      <c r="I145" s="177">
        <v>4500</v>
      </c>
      <c r="J145" s="177">
        <f>ROUND(I145*H145,2)</f>
        <v>-675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0.0147</v>
      </c>
      <c r="R145" s="180">
        <f>Q145*H145</f>
        <v>-0.0022049999999999999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155</v>
      </c>
      <c r="AT145" s="182" t="s">
        <v>151</v>
      </c>
      <c r="AU145" s="182" t="s">
        <v>79</v>
      </c>
      <c r="AY145" s="18" t="s">
        <v>148</v>
      </c>
      <c r="BE145" s="183">
        <f>IF(N145="základní",J145,0)</f>
        <v>-675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-675</v>
      </c>
      <c r="BL145" s="18" t="s">
        <v>155</v>
      </c>
      <c r="BM145" s="182" t="s">
        <v>239</v>
      </c>
    </row>
    <row r="146" s="2" customFormat="1" ht="16.5" customHeight="1">
      <c r="A146" s="31"/>
      <c r="B146" s="171"/>
      <c r="C146" s="172" t="s">
        <v>240</v>
      </c>
      <c r="D146" s="172" t="s">
        <v>151</v>
      </c>
      <c r="E146" s="173" t="s">
        <v>241</v>
      </c>
      <c r="F146" s="174" t="s">
        <v>242</v>
      </c>
      <c r="G146" s="175" t="s">
        <v>225</v>
      </c>
      <c r="H146" s="176">
        <v>-0.45000000000000001</v>
      </c>
      <c r="I146" s="177">
        <v>350</v>
      </c>
      <c r="J146" s="177">
        <f>ROUND(I146*H146,2)</f>
        <v>-157.5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0.00029999999999999997</v>
      </c>
      <c r="R146" s="180">
        <f>Q146*H146</f>
        <v>-0.000135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155</v>
      </c>
      <c r="AT146" s="182" t="s">
        <v>151</v>
      </c>
      <c r="AU146" s="182" t="s">
        <v>79</v>
      </c>
      <c r="AY146" s="18" t="s">
        <v>148</v>
      </c>
      <c r="BE146" s="183">
        <f>IF(N146="základní",J146,0)</f>
        <v>-157.5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-157.5</v>
      </c>
      <c r="BL146" s="18" t="s">
        <v>155</v>
      </c>
      <c r="BM146" s="182" t="s">
        <v>243</v>
      </c>
    </row>
    <row r="147" s="2" customFormat="1" ht="16.5" customHeight="1">
      <c r="A147" s="31"/>
      <c r="B147" s="171"/>
      <c r="C147" s="172" t="s">
        <v>244</v>
      </c>
      <c r="D147" s="172" t="s">
        <v>151</v>
      </c>
      <c r="E147" s="173" t="s">
        <v>245</v>
      </c>
      <c r="F147" s="174" t="s">
        <v>246</v>
      </c>
      <c r="G147" s="175" t="s">
        <v>225</v>
      </c>
      <c r="H147" s="176">
        <v>-0.45000000000000001</v>
      </c>
      <c r="I147" s="177">
        <v>190</v>
      </c>
      <c r="J147" s="177">
        <f>ROUND(I147*H147,2)</f>
        <v>-85.5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0.00029999999999999997</v>
      </c>
      <c r="R147" s="180">
        <f>Q147*H147</f>
        <v>-0.000135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155</v>
      </c>
      <c r="AT147" s="182" t="s">
        <v>151</v>
      </c>
      <c r="AU147" s="182" t="s">
        <v>79</v>
      </c>
      <c r="AY147" s="18" t="s">
        <v>148</v>
      </c>
      <c r="BE147" s="183">
        <f>IF(N147="základní",J147,0)</f>
        <v>-85.5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-85.5</v>
      </c>
      <c r="BL147" s="18" t="s">
        <v>155</v>
      </c>
      <c r="BM147" s="182" t="s">
        <v>247</v>
      </c>
    </row>
    <row r="148" s="2" customFormat="1" ht="16.5" customHeight="1">
      <c r="A148" s="31"/>
      <c r="B148" s="171"/>
      <c r="C148" s="172" t="s">
        <v>248</v>
      </c>
      <c r="D148" s="172" t="s">
        <v>151</v>
      </c>
      <c r="E148" s="173" t="s">
        <v>249</v>
      </c>
      <c r="F148" s="174" t="s">
        <v>250</v>
      </c>
      <c r="G148" s="175" t="s">
        <v>225</v>
      </c>
      <c r="H148" s="176">
        <v>-0.14999999999999999</v>
      </c>
      <c r="I148" s="177">
        <v>4000</v>
      </c>
      <c r="J148" s="177">
        <f>ROUND(I148*H148,2)</f>
        <v>-600</v>
      </c>
      <c r="K148" s="174" t="s">
        <v>1</v>
      </c>
      <c r="L148" s="32"/>
      <c r="M148" s="178" t="s">
        <v>1</v>
      </c>
      <c r="N148" s="179" t="s">
        <v>35</v>
      </c>
      <c r="O148" s="180">
        <v>0</v>
      </c>
      <c r="P148" s="180">
        <f>O148*H148</f>
        <v>0</v>
      </c>
      <c r="Q148" s="180">
        <v>0.0019599999999999999</v>
      </c>
      <c r="R148" s="180">
        <f>Q148*H148</f>
        <v>-0.00029399999999999999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155</v>
      </c>
      <c r="AT148" s="182" t="s">
        <v>151</v>
      </c>
      <c r="AU148" s="182" t="s">
        <v>79</v>
      </c>
      <c r="AY148" s="18" t="s">
        <v>148</v>
      </c>
      <c r="BE148" s="183">
        <f>IF(N148="základní",J148,0)</f>
        <v>-600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-600</v>
      </c>
      <c r="BL148" s="18" t="s">
        <v>155</v>
      </c>
      <c r="BM148" s="182" t="s">
        <v>251</v>
      </c>
    </row>
    <row r="149" s="2" customFormat="1" ht="16.5" customHeight="1">
      <c r="A149" s="31"/>
      <c r="B149" s="171"/>
      <c r="C149" s="172" t="s">
        <v>8</v>
      </c>
      <c r="D149" s="172" t="s">
        <v>151</v>
      </c>
      <c r="E149" s="173" t="s">
        <v>252</v>
      </c>
      <c r="F149" s="174" t="s">
        <v>253</v>
      </c>
      <c r="G149" s="175" t="s">
        <v>193</v>
      </c>
      <c r="H149" s="176">
        <v>-0.14999999999999999</v>
      </c>
      <c r="I149" s="177">
        <v>800</v>
      </c>
      <c r="J149" s="177">
        <f>ROUND(I149*H149,2)</f>
        <v>-120</v>
      </c>
      <c r="K149" s="174" t="s">
        <v>1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0.00046999999999999999</v>
      </c>
      <c r="R149" s="180">
        <f>Q149*H149</f>
        <v>-7.0499999999999992E-05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155</v>
      </c>
      <c r="AT149" s="182" t="s">
        <v>151</v>
      </c>
      <c r="AU149" s="182" t="s">
        <v>79</v>
      </c>
      <c r="AY149" s="18" t="s">
        <v>148</v>
      </c>
      <c r="BE149" s="183">
        <f>IF(N149="základní",J149,0)</f>
        <v>-120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-120</v>
      </c>
      <c r="BL149" s="18" t="s">
        <v>155</v>
      </c>
      <c r="BM149" s="182" t="s">
        <v>254</v>
      </c>
    </row>
    <row r="150" s="2" customFormat="1" ht="16.5" customHeight="1">
      <c r="A150" s="31"/>
      <c r="B150" s="171"/>
      <c r="C150" s="172" t="s">
        <v>155</v>
      </c>
      <c r="D150" s="172" t="s">
        <v>151</v>
      </c>
      <c r="E150" s="173" t="s">
        <v>255</v>
      </c>
      <c r="F150" s="174" t="s">
        <v>256</v>
      </c>
      <c r="G150" s="175" t="s">
        <v>175</v>
      </c>
      <c r="H150" s="176">
        <v>-0.0060000000000000001</v>
      </c>
      <c r="I150" s="177">
        <v>20000</v>
      </c>
      <c r="J150" s="177">
        <f>ROUND(I150*H150,2)</f>
        <v>-120</v>
      </c>
      <c r="K150" s="174" t="s">
        <v>1</v>
      </c>
      <c r="L150" s="32"/>
      <c r="M150" s="178" t="s">
        <v>1</v>
      </c>
      <c r="N150" s="179" t="s">
        <v>35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155</v>
      </c>
      <c r="AT150" s="182" t="s">
        <v>151</v>
      </c>
      <c r="AU150" s="182" t="s">
        <v>79</v>
      </c>
      <c r="AY150" s="18" t="s">
        <v>148</v>
      </c>
      <c r="BE150" s="183">
        <f>IF(N150="základní",J150,0)</f>
        <v>-120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-120</v>
      </c>
      <c r="BL150" s="18" t="s">
        <v>155</v>
      </c>
      <c r="BM150" s="182" t="s">
        <v>257</v>
      </c>
    </row>
    <row r="151" s="2" customFormat="1" ht="16.5" customHeight="1">
      <c r="A151" s="31"/>
      <c r="B151" s="171"/>
      <c r="C151" s="172" t="s">
        <v>258</v>
      </c>
      <c r="D151" s="172" t="s">
        <v>151</v>
      </c>
      <c r="E151" s="173" t="s">
        <v>259</v>
      </c>
      <c r="F151" s="174" t="s">
        <v>260</v>
      </c>
      <c r="G151" s="175" t="s">
        <v>175</v>
      </c>
      <c r="H151" s="176">
        <v>-0.0060000000000000001</v>
      </c>
      <c r="I151" s="177">
        <v>20000</v>
      </c>
      <c r="J151" s="177">
        <f>ROUND(I151*H151,2)</f>
        <v>-120</v>
      </c>
      <c r="K151" s="174" t="s">
        <v>1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155</v>
      </c>
      <c r="AT151" s="182" t="s">
        <v>151</v>
      </c>
      <c r="AU151" s="182" t="s">
        <v>79</v>
      </c>
      <c r="AY151" s="18" t="s">
        <v>148</v>
      </c>
      <c r="BE151" s="183">
        <f>IF(N151="základní",J151,0)</f>
        <v>-120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-120</v>
      </c>
      <c r="BL151" s="18" t="s">
        <v>155</v>
      </c>
      <c r="BM151" s="182" t="s">
        <v>261</v>
      </c>
    </row>
    <row r="152" s="12" customFormat="1" ht="22.8" customHeight="1">
      <c r="A152" s="12"/>
      <c r="B152" s="159"/>
      <c r="C152" s="12"/>
      <c r="D152" s="160" t="s">
        <v>69</v>
      </c>
      <c r="E152" s="169" t="s">
        <v>262</v>
      </c>
      <c r="F152" s="169" t="s">
        <v>263</v>
      </c>
      <c r="G152" s="12"/>
      <c r="H152" s="12"/>
      <c r="I152" s="12"/>
      <c r="J152" s="170">
        <f>BK152</f>
        <v>-1080</v>
      </c>
      <c r="K152" s="12"/>
      <c r="L152" s="159"/>
      <c r="M152" s="163"/>
      <c r="N152" s="164"/>
      <c r="O152" s="164"/>
      <c r="P152" s="165">
        <f>P153</f>
        <v>0</v>
      </c>
      <c r="Q152" s="164"/>
      <c r="R152" s="165">
        <f>R153</f>
        <v>-0.00027</v>
      </c>
      <c r="S152" s="164"/>
      <c r="T152" s="166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0" t="s">
        <v>79</v>
      </c>
      <c r="AT152" s="167" t="s">
        <v>69</v>
      </c>
      <c r="AU152" s="167" t="s">
        <v>77</v>
      </c>
      <c r="AY152" s="160" t="s">
        <v>148</v>
      </c>
      <c r="BK152" s="168">
        <f>BK153</f>
        <v>-1080</v>
      </c>
    </row>
    <row r="153" s="2" customFormat="1" ht="16.5" customHeight="1">
      <c r="A153" s="31"/>
      <c r="B153" s="171"/>
      <c r="C153" s="172" t="s">
        <v>264</v>
      </c>
      <c r="D153" s="172" t="s">
        <v>151</v>
      </c>
      <c r="E153" s="173" t="s">
        <v>265</v>
      </c>
      <c r="F153" s="174" t="s">
        <v>266</v>
      </c>
      <c r="G153" s="175" t="s">
        <v>193</v>
      </c>
      <c r="H153" s="176">
        <v>-0.90000000000000002</v>
      </c>
      <c r="I153" s="177">
        <v>1200</v>
      </c>
      <c r="J153" s="177">
        <f>ROUND(I153*H153,2)</f>
        <v>-1080</v>
      </c>
      <c r="K153" s="174" t="s">
        <v>1</v>
      </c>
      <c r="L153" s="32"/>
      <c r="M153" s="206" t="s">
        <v>1</v>
      </c>
      <c r="N153" s="207" t="s">
        <v>35</v>
      </c>
      <c r="O153" s="208">
        <v>0</v>
      </c>
      <c r="P153" s="208">
        <f>O153*H153</f>
        <v>0</v>
      </c>
      <c r="Q153" s="208">
        <v>0.00029999999999999997</v>
      </c>
      <c r="R153" s="208">
        <f>Q153*H153</f>
        <v>-0.00027</v>
      </c>
      <c r="S153" s="208">
        <v>0</v>
      </c>
      <c r="T153" s="209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155</v>
      </c>
      <c r="AT153" s="182" t="s">
        <v>151</v>
      </c>
      <c r="AU153" s="182" t="s">
        <v>79</v>
      </c>
      <c r="AY153" s="18" t="s">
        <v>148</v>
      </c>
      <c r="BE153" s="183">
        <f>IF(N153="základní",J153,0)</f>
        <v>-1080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-1080</v>
      </c>
      <c r="BL153" s="18" t="s">
        <v>155</v>
      </c>
      <c r="BM153" s="182" t="s">
        <v>267</v>
      </c>
    </row>
    <row r="154" s="2" customFormat="1" ht="6.96" customHeight="1">
      <c r="A154" s="31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2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autoFilter ref="C123:K153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181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268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183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184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185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ROUND(J130, 2)</f>
        <v>15255.860000000001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ROUND((SUM(BE130:BE244)),  2)</f>
        <v>15255.860000000001</v>
      </c>
      <c r="G35" s="31"/>
      <c r="H35" s="31"/>
      <c r="I35" s="129">
        <v>0.20999999999999999</v>
      </c>
      <c r="J35" s="128">
        <f>ROUND(((SUM(BE130:BE244))*I35),  2)</f>
        <v>3203.73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ROUND((SUM(BF130:BF244)),  2)</f>
        <v>0</v>
      </c>
      <c r="G36" s="31"/>
      <c r="H36" s="31"/>
      <c r="I36" s="129">
        <v>0.14999999999999999</v>
      </c>
      <c r="J36" s="128">
        <f>ROUND(((SUM(BF130:BF244))*I36),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ROUND((SUM(BG130:BG244)),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ROUND((SUM(BH130:BH244)),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ROUND((SUM(BI130:BI244)),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18459.59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181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Zdravotně technické instalace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J130</f>
        <v>15255.859999999999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269</v>
      </c>
      <c r="E99" s="143"/>
      <c r="F99" s="143"/>
      <c r="G99" s="143"/>
      <c r="H99" s="143"/>
      <c r="I99" s="143"/>
      <c r="J99" s="144">
        <f>J131</f>
        <v>439.24000000000001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270</v>
      </c>
      <c r="E100" s="147"/>
      <c r="F100" s="147"/>
      <c r="G100" s="147"/>
      <c r="H100" s="147"/>
      <c r="I100" s="147"/>
      <c r="J100" s="148">
        <f>J132</f>
        <v>71.739999999999995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271</v>
      </c>
      <c r="E101" s="147"/>
      <c r="F101" s="147"/>
      <c r="G101" s="147"/>
      <c r="H101" s="147"/>
      <c r="I101" s="147"/>
      <c r="J101" s="148">
        <f>J135</f>
        <v>367.5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131</v>
      </c>
      <c r="E102" s="143"/>
      <c r="F102" s="143"/>
      <c r="G102" s="143"/>
      <c r="H102" s="143"/>
      <c r="I102" s="143"/>
      <c r="J102" s="144">
        <f>J143</f>
        <v>14676.619999999999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272</v>
      </c>
      <c r="E103" s="147"/>
      <c r="F103" s="147"/>
      <c r="G103" s="147"/>
      <c r="H103" s="147"/>
      <c r="I103" s="147"/>
      <c r="J103" s="148">
        <f>J144</f>
        <v>18.41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186</v>
      </c>
      <c r="E104" s="147"/>
      <c r="F104" s="147"/>
      <c r="G104" s="147"/>
      <c r="H104" s="147"/>
      <c r="I104" s="147"/>
      <c r="J104" s="148">
        <f>J150</f>
        <v>605.15999999999997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273</v>
      </c>
      <c r="E105" s="147"/>
      <c r="F105" s="147"/>
      <c r="G105" s="147"/>
      <c r="H105" s="147"/>
      <c r="I105" s="147"/>
      <c r="J105" s="148">
        <f>J174</f>
        <v>407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187</v>
      </c>
      <c r="E106" s="147"/>
      <c r="F106" s="147"/>
      <c r="G106" s="147"/>
      <c r="H106" s="147"/>
      <c r="I106" s="147"/>
      <c r="J106" s="148">
        <f>J196</f>
        <v>10396.049999999999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274</v>
      </c>
      <c r="E107" s="147"/>
      <c r="F107" s="147"/>
      <c r="G107" s="147"/>
      <c r="H107" s="147"/>
      <c r="I107" s="147"/>
      <c r="J107" s="148">
        <f>J237</f>
        <v>3250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1"/>
      <c r="C108" s="9"/>
      <c r="D108" s="142" t="s">
        <v>275</v>
      </c>
      <c r="E108" s="143"/>
      <c r="F108" s="143"/>
      <c r="G108" s="143"/>
      <c r="H108" s="143"/>
      <c r="I108" s="143"/>
      <c r="J108" s="144">
        <f>J242</f>
        <v>140</v>
      </c>
      <c r="K108" s="9"/>
      <c r="L108" s="14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="2" customFormat="1" ht="6.96" customHeight="1">
      <c r="A114" s="31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4.96" customHeight="1">
      <c r="A115" s="31"/>
      <c r="B115" s="32"/>
      <c r="C115" s="22" t="s">
        <v>133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122" t="str">
        <f>E7</f>
        <v>ZL3 - SO 01 - BYT - Stavební úpravy a přístavba komunitního centra BETÉL</v>
      </c>
      <c r="F118" s="28"/>
      <c r="G118" s="28"/>
      <c r="H118" s="28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1" customFormat="1" ht="12" customHeight="1">
      <c r="B119" s="21"/>
      <c r="C119" s="28" t="s">
        <v>116</v>
      </c>
      <c r="L119" s="21"/>
    </row>
    <row r="120" s="2" customFormat="1" ht="16.5" customHeight="1">
      <c r="A120" s="31"/>
      <c r="B120" s="32"/>
      <c r="C120" s="31"/>
      <c r="D120" s="31"/>
      <c r="E120" s="122" t="s">
        <v>181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118</v>
      </c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6.5" customHeight="1">
      <c r="A122" s="31"/>
      <c r="B122" s="32"/>
      <c r="C122" s="31"/>
      <c r="D122" s="31"/>
      <c r="E122" s="59" t="str">
        <f>E11</f>
        <v>Vícepráce - Zdravotně technické instalace</v>
      </c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18</v>
      </c>
      <c r="D124" s="31"/>
      <c r="E124" s="31"/>
      <c r="F124" s="25" t="str">
        <f>F14</f>
        <v>Bezručova 503, Chrastava, p.p.č.545/2,st.p.č.496</v>
      </c>
      <c r="G124" s="31"/>
      <c r="H124" s="31"/>
      <c r="I124" s="28" t="s">
        <v>20</v>
      </c>
      <c r="J124" s="61" t="str">
        <f>IF(J14="","",J14)</f>
        <v>4.6.2020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6.96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25.65" customHeight="1">
      <c r="A126" s="31"/>
      <c r="B126" s="32"/>
      <c r="C126" s="28" t="s">
        <v>22</v>
      </c>
      <c r="D126" s="31"/>
      <c r="E126" s="31"/>
      <c r="F126" s="25" t="str">
        <f>E17</f>
        <v>Sbor Jednoty bratrské v Chrastavě, Bezručova 503</v>
      </c>
      <c r="G126" s="31"/>
      <c r="H126" s="31"/>
      <c r="I126" s="28" t="s">
        <v>26</v>
      </c>
      <c r="J126" s="29" t="str">
        <f>E23</f>
        <v>FS Vision, s.r.o. IČ: 22792902</v>
      </c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5.15" customHeight="1">
      <c r="A127" s="31"/>
      <c r="B127" s="32"/>
      <c r="C127" s="28" t="s">
        <v>25</v>
      </c>
      <c r="D127" s="31"/>
      <c r="E127" s="31"/>
      <c r="F127" s="25" t="str">
        <f>IF(E20="","",E20)</f>
        <v>TOMIVOS s.r.o.</v>
      </c>
      <c r="G127" s="31"/>
      <c r="H127" s="31"/>
      <c r="I127" s="28" t="s">
        <v>28</v>
      </c>
      <c r="J127" s="29" t="str">
        <f>E26</f>
        <v xml:space="preserve"> 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0.32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11" customFormat="1" ht="29.28" customHeight="1">
      <c r="A129" s="149"/>
      <c r="B129" s="150"/>
      <c r="C129" s="151" t="s">
        <v>134</v>
      </c>
      <c r="D129" s="152" t="s">
        <v>55</v>
      </c>
      <c r="E129" s="152" t="s">
        <v>51</v>
      </c>
      <c r="F129" s="152" t="s">
        <v>52</v>
      </c>
      <c r="G129" s="152" t="s">
        <v>135</v>
      </c>
      <c r="H129" s="152" t="s">
        <v>136</v>
      </c>
      <c r="I129" s="152" t="s">
        <v>137</v>
      </c>
      <c r="J129" s="152" t="s">
        <v>128</v>
      </c>
      <c r="K129" s="153" t="s">
        <v>138</v>
      </c>
      <c r="L129" s="154"/>
      <c r="M129" s="78" t="s">
        <v>1</v>
      </c>
      <c r="N129" s="79" t="s">
        <v>34</v>
      </c>
      <c r="O129" s="79" t="s">
        <v>139</v>
      </c>
      <c r="P129" s="79" t="s">
        <v>140</v>
      </c>
      <c r="Q129" s="79" t="s">
        <v>141</v>
      </c>
      <c r="R129" s="79" t="s">
        <v>142</v>
      </c>
      <c r="S129" s="79" t="s">
        <v>143</v>
      </c>
      <c r="T129" s="80" t="s">
        <v>144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</row>
    <row r="130" s="2" customFormat="1" ht="22.8" customHeight="1">
      <c r="A130" s="31"/>
      <c r="B130" s="32"/>
      <c r="C130" s="85" t="s">
        <v>145</v>
      </c>
      <c r="D130" s="31"/>
      <c r="E130" s="31"/>
      <c r="F130" s="31"/>
      <c r="G130" s="31"/>
      <c r="H130" s="31"/>
      <c r="I130" s="31"/>
      <c r="J130" s="155">
        <f>BK130</f>
        <v>15255.859999999999</v>
      </c>
      <c r="K130" s="31"/>
      <c r="L130" s="32"/>
      <c r="M130" s="81"/>
      <c r="N130" s="65"/>
      <c r="O130" s="82"/>
      <c r="P130" s="156">
        <f>P131+P143+P242</f>
        <v>2.3240340000000002</v>
      </c>
      <c r="Q130" s="82"/>
      <c r="R130" s="156">
        <f>R131+R143+R242</f>
        <v>0.038844009999999998</v>
      </c>
      <c r="S130" s="82"/>
      <c r="T130" s="157">
        <f>T131+T143+T242</f>
        <v>0.09925065000000001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69</v>
      </c>
      <c r="AU130" s="18" t="s">
        <v>130</v>
      </c>
      <c r="BK130" s="158">
        <f>BK131+BK143+BK242</f>
        <v>15255.859999999999</v>
      </c>
    </row>
    <row r="131" s="12" customFormat="1" ht="25.92" customHeight="1">
      <c r="A131" s="12"/>
      <c r="B131" s="159"/>
      <c r="C131" s="12"/>
      <c r="D131" s="160" t="s">
        <v>69</v>
      </c>
      <c r="E131" s="161" t="s">
        <v>276</v>
      </c>
      <c r="F131" s="161" t="s">
        <v>277</v>
      </c>
      <c r="G131" s="12"/>
      <c r="H131" s="12"/>
      <c r="I131" s="12"/>
      <c r="J131" s="162">
        <f>BK131</f>
        <v>439.24000000000001</v>
      </c>
      <c r="K131" s="12"/>
      <c r="L131" s="159"/>
      <c r="M131" s="163"/>
      <c r="N131" s="164"/>
      <c r="O131" s="164"/>
      <c r="P131" s="165">
        <f>P132+P135</f>
        <v>0.50639999999999996</v>
      </c>
      <c r="Q131" s="164"/>
      <c r="R131" s="165">
        <f>R132+R135</f>
        <v>0.0046968599999999998</v>
      </c>
      <c r="S131" s="164"/>
      <c r="T131" s="166">
        <f>T132+T135</f>
        <v>0.097350000000000006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77</v>
      </c>
      <c r="AT131" s="167" t="s">
        <v>69</v>
      </c>
      <c r="AU131" s="167" t="s">
        <v>70</v>
      </c>
      <c r="AY131" s="160" t="s">
        <v>148</v>
      </c>
      <c r="BK131" s="168">
        <f>BK132+BK135</f>
        <v>439.24000000000001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212</v>
      </c>
      <c r="F132" s="169" t="s">
        <v>278</v>
      </c>
      <c r="G132" s="12"/>
      <c r="H132" s="12"/>
      <c r="I132" s="12"/>
      <c r="J132" s="170">
        <f>BK132</f>
        <v>71.739999999999995</v>
      </c>
      <c r="K132" s="12"/>
      <c r="L132" s="159"/>
      <c r="M132" s="163"/>
      <c r="N132" s="164"/>
      <c r="O132" s="164"/>
      <c r="P132" s="165">
        <f>SUM(P133:P134)</f>
        <v>0</v>
      </c>
      <c r="Q132" s="164"/>
      <c r="R132" s="165">
        <f>SUM(R133:R134)</f>
        <v>0.0046968599999999998</v>
      </c>
      <c r="S132" s="164"/>
      <c r="T132" s="16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77</v>
      </c>
      <c r="AT132" s="167" t="s">
        <v>69</v>
      </c>
      <c r="AU132" s="167" t="s">
        <v>77</v>
      </c>
      <c r="AY132" s="160" t="s">
        <v>148</v>
      </c>
      <c r="BK132" s="168">
        <f>SUM(BK133:BK134)</f>
        <v>71.739999999999995</v>
      </c>
    </row>
    <row r="133" s="2" customFormat="1" ht="16.5" customHeight="1">
      <c r="A133" s="31"/>
      <c r="B133" s="171"/>
      <c r="C133" s="172" t="s">
        <v>77</v>
      </c>
      <c r="D133" s="172" t="s">
        <v>151</v>
      </c>
      <c r="E133" s="173" t="s">
        <v>279</v>
      </c>
      <c r="F133" s="174" t="s">
        <v>280</v>
      </c>
      <c r="G133" s="175" t="s">
        <v>154</v>
      </c>
      <c r="H133" s="176">
        <v>0.21099999999999999</v>
      </c>
      <c r="I133" s="177">
        <v>340</v>
      </c>
      <c r="J133" s="177">
        <f>ROUND(I133*H133,2)</f>
        <v>71.739999999999995</v>
      </c>
      <c r="K133" s="174" t="s">
        <v>194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0.022259999999999999</v>
      </c>
      <c r="R133" s="180">
        <f>Q133*H133</f>
        <v>0.0046968599999999998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165</v>
      </c>
      <c r="AT133" s="182" t="s">
        <v>151</v>
      </c>
      <c r="AU133" s="182" t="s">
        <v>79</v>
      </c>
      <c r="AY133" s="18" t="s">
        <v>148</v>
      </c>
      <c r="BE133" s="183">
        <f>IF(N133="základní",J133,0)</f>
        <v>71.739999999999995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71.739999999999995</v>
      </c>
      <c r="BL133" s="18" t="s">
        <v>165</v>
      </c>
      <c r="BM133" s="182" t="s">
        <v>281</v>
      </c>
    </row>
    <row r="134" s="13" customFormat="1">
      <c r="A134" s="13"/>
      <c r="B134" s="184"/>
      <c r="C134" s="13"/>
      <c r="D134" s="185" t="s">
        <v>157</v>
      </c>
      <c r="E134" s="186" t="s">
        <v>1</v>
      </c>
      <c r="F134" s="187" t="s">
        <v>282</v>
      </c>
      <c r="G134" s="13"/>
      <c r="H134" s="188">
        <v>0.21099999999999999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157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148</v>
      </c>
    </row>
    <row r="135" s="12" customFormat="1" ht="22.8" customHeight="1">
      <c r="A135" s="12"/>
      <c r="B135" s="159"/>
      <c r="C135" s="12"/>
      <c r="D135" s="160" t="s">
        <v>69</v>
      </c>
      <c r="E135" s="169" t="s">
        <v>228</v>
      </c>
      <c r="F135" s="169" t="s">
        <v>283</v>
      </c>
      <c r="G135" s="12"/>
      <c r="H135" s="12"/>
      <c r="I135" s="12"/>
      <c r="J135" s="170">
        <f>BK135</f>
        <v>367.5</v>
      </c>
      <c r="K135" s="12"/>
      <c r="L135" s="159"/>
      <c r="M135" s="163"/>
      <c r="N135" s="164"/>
      <c r="O135" s="164"/>
      <c r="P135" s="165">
        <f>SUM(P136:P142)</f>
        <v>0.50639999999999996</v>
      </c>
      <c r="Q135" s="164"/>
      <c r="R135" s="165">
        <f>SUM(R136:R142)</f>
        <v>0</v>
      </c>
      <c r="S135" s="164"/>
      <c r="T135" s="166">
        <f>SUM(T136:T142)</f>
        <v>0.097350000000000006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77</v>
      </c>
      <c r="AT135" s="167" t="s">
        <v>69</v>
      </c>
      <c r="AU135" s="167" t="s">
        <v>77</v>
      </c>
      <c r="AY135" s="160" t="s">
        <v>148</v>
      </c>
      <c r="BK135" s="168">
        <f>SUM(BK136:BK142)</f>
        <v>367.5</v>
      </c>
    </row>
    <row r="136" s="2" customFormat="1" ht="16.5" customHeight="1">
      <c r="A136" s="31"/>
      <c r="B136" s="171"/>
      <c r="C136" s="172" t="s">
        <v>79</v>
      </c>
      <c r="D136" s="172" t="s">
        <v>151</v>
      </c>
      <c r="E136" s="173" t="s">
        <v>284</v>
      </c>
      <c r="F136" s="174" t="s">
        <v>285</v>
      </c>
      <c r="G136" s="175" t="s">
        <v>193</v>
      </c>
      <c r="H136" s="176">
        <v>0.14999999999999999</v>
      </c>
      <c r="I136" s="177">
        <v>1050</v>
      </c>
      <c r="J136" s="177">
        <f>ROUND(I136*H136,2)</f>
        <v>157.5</v>
      </c>
      <c r="K136" s="174" t="s">
        <v>286</v>
      </c>
      <c r="L136" s="32"/>
      <c r="M136" s="178" t="s">
        <v>1</v>
      </c>
      <c r="N136" s="179" t="s">
        <v>35</v>
      </c>
      <c r="O136" s="180">
        <v>3.3759999999999999</v>
      </c>
      <c r="P136" s="180">
        <f>O136*H136</f>
        <v>0.50639999999999996</v>
      </c>
      <c r="Q136" s="180">
        <v>0</v>
      </c>
      <c r="R136" s="180">
        <f>Q136*H136</f>
        <v>0</v>
      </c>
      <c r="S136" s="180">
        <v>0.52300000000000002</v>
      </c>
      <c r="T136" s="181">
        <f>S136*H136</f>
        <v>0.078450000000000006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165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157.5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157.5</v>
      </c>
      <c r="BL136" s="18" t="s">
        <v>165</v>
      </c>
      <c r="BM136" s="182" t="s">
        <v>287</v>
      </c>
    </row>
    <row r="137" s="13" customFormat="1">
      <c r="A137" s="13"/>
      <c r="B137" s="184"/>
      <c r="C137" s="13"/>
      <c r="D137" s="185" t="s">
        <v>157</v>
      </c>
      <c r="E137" s="186" t="s">
        <v>1</v>
      </c>
      <c r="F137" s="187" t="s">
        <v>288</v>
      </c>
      <c r="G137" s="13"/>
      <c r="H137" s="188">
        <v>0.14999999999999999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157</v>
      </c>
      <c r="AU137" s="186" t="s">
        <v>79</v>
      </c>
      <c r="AV137" s="13" t="s">
        <v>79</v>
      </c>
      <c r="AW137" s="13" t="s">
        <v>27</v>
      </c>
      <c r="AX137" s="13" t="s">
        <v>77</v>
      </c>
      <c r="AY137" s="186" t="s">
        <v>148</v>
      </c>
    </row>
    <row r="138" s="2" customFormat="1" ht="16.5" customHeight="1">
      <c r="A138" s="31"/>
      <c r="B138" s="171"/>
      <c r="C138" s="172" t="s">
        <v>160</v>
      </c>
      <c r="D138" s="172" t="s">
        <v>151</v>
      </c>
      <c r="E138" s="173" t="s">
        <v>289</v>
      </c>
      <c r="F138" s="174" t="s">
        <v>290</v>
      </c>
      <c r="G138" s="175" t="s">
        <v>291</v>
      </c>
      <c r="H138" s="176">
        <v>1.05</v>
      </c>
      <c r="I138" s="177">
        <v>200</v>
      </c>
      <c r="J138" s="177">
        <f>ROUND(I138*H138,2)</f>
        <v>210</v>
      </c>
      <c r="K138" s="174" t="s">
        <v>194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0.017999999999999999</v>
      </c>
      <c r="T138" s="181">
        <f>S138*H138</f>
        <v>0.0189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165</v>
      </c>
      <c r="AT138" s="182" t="s">
        <v>151</v>
      </c>
      <c r="AU138" s="182" t="s">
        <v>79</v>
      </c>
      <c r="AY138" s="18" t="s">
        <v>148</v>
      </c>
      <c r="BE138" s="183">
        <f>IF(N138="základní",J138,0)</f>
        <v>210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210</v>
      </c>
      <c r="BL138" s="18" t="s">
        <v>165</v>
      </c>
      <c r="BM138" s="182" t="s">
        <v>292</v>
      </c>
    </row>
    <row r="139" s="13" customFormat="1">
      <c r="A139" s="13"/>
      <c r="B139" s="184"/>
      <c r="C139" s="13"/>
      <c r="D139" s="185" t="s">
        <v>157</v>
      </c>
      <c r="E139" s="186" t="s">
        <v>1</v>
      </c>
      <c r="F139" s="187" t="s">
        <v>293</v>
      </c>
      <c r="G139" s="13"/>
      <c r="H139" s="188">
        <v>9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157</v>
      </c>
      <c r="AU139" s="186" t="s">
        <v>79</v>
      </c>
      <c r="AV139" s="13" t="s">
        <v>79</v>
      </c>
      <c r="AW139" s="13" t="s">
        <v>27</v>
      </c>
      <c r="AX139" s="13" t="s">
        <v>70</v>
      </c>
      <c r="AY139" s="186" t="s">
        <v>148</v>
      </c>
    </row>
    <row r="140" s="13" customFormat="1">
      <c r="A140" s="13"/>
      <c r="B140" s="184"/>
      <c r="C140" s="13"/>
      <c r="D140" s="185" t="s">
        <v>157</v>
      </c>
      <c r="E140" s="186" t="s">
        <v>1</v>
      </c>
      <c r="F140" s="187" t="s">
        <v>294</v>
      </c>
      <c r="G140" s="13"/>
      <c r="H140" s="188">
        <v>12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157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148</v>
      </c>
    </row>
    <row r="141" s="15" customFormat="1">
      <c r="A141" s="15"/>
      <c r="B141" s="199"/>
      <c r="C141" s="15"/>
      <c r="D141" s="185" t="s">
        <v>157</v>
      </c>
      <c r="E141" s="200" t="s">
        <v>1</v>
      </c>
      <c r="F141" s="201" t="s">
        <v>164</v>
      </c>
      <c r="G141" s="15"/>
      <c r="H141" s="202">
        <v>21</v>
      </c>
      <c r="I141" s="15"/>
      <c r="J141" s="15"/>
      <c r="K141" s="15"/>
      <c r="L141" s="199"/>
      <c r="M141" s="203"/>
      <c r="N141" s="204"/>
      <c r="O141" s="204"/>
      <c r="P141" s="204"/>
      <c r="Q141" s="204"/>
      <c r="R141" s="204"/>
      <c r="S141" s="204"/>
      <c r="T141" s="20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0" t="s">
        <v>157</v>
      </c>
      <c r="AU141" s="200" t="s">
        <v>79</v>
      </c>
      <c r="AV141" s="15" t="s">
        <v>165</v>
      </c>
      <c r="AW141" s="15" t="s">
        <v>27</v>
      </c>
      <c r="AX141" s="15" t="s">
        <v>70</v>
      </c>
      <c r="AY141" s="200" t="s">
        <v>148</v>
      </c>
    </row>
    <row r="142" s="13" customFormat="1">
      <c r="A142" s="13"/>
      <c r="B142" s="184"/>
      <c r="C142" s="13"/>
      <c r="D142" s="185" t="s">
        <v>157</v>
      </c>
      <c r="E142" s="186" t="s">
        <v>1</v>
      </c>
      <c r="F142" s="187" t="s">
        <v>295</v>
      </c>
      <c r="G142" s="13"/>
      <c r="H142" s="188">
        <v>1.05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157</v>
      </c>
      <c r="AU142" s="186" t="s">
        <v>79</v>
      </c>
      <c r="AV142" s="13" t="s">
        <v>79</v>
      </c>
      <c r="AW142" s="13" t="s">
        <v>27</v>
      </c>
      <c r="AX142" s="13" t="s">
        <v>77</v>
      </c>
      <c r="AY142" s="186" t="s">
        <v>148</v>
      </c>
    </row>
    <row r="143" s="12" customFormat="1" ht="25.92" customHeight="1">
      <c r="A143" s="12"/>
      <c r="B143" s="159"/>
      <c r="C143" s="12"/>
      <c r="D143" s="160" t="s">
        <v>69</v>
      </c>
      <c r="E143" s="161" t="s">
        <v>146</v>
      </c>
      <c r="F143" s="161" t="s">
        <v>147</v>
      </c>
      <c r="G143" s="12"/>
      <c r="H143" s="12"/>
      <c r="I143" s="12"/>
      <c r="J143" s="162">
        <f>BK143</f>
        <v>14676.619999999999</v>
      </c>
      <c r="K143" s="12"/>
      <c r="L143" s="159"/>
      <c r="M143" s="163"/>
      <c r="N143" s="164"/>
      <c r="O143" s="164"/>
      <c r="P143" s="165">
        <f>P144+P150+P174+P196+P237</f>
        <v>1.8176340000000004</v>
      </c>
      <c r="Q143" s="164"/>
      <c r="R143" s="165">
        <f>R144+R150+R174+R196+R237</f>
        <v>0.034147150000000001</v>
      </c>
      <c r="S143" s="164"/>
      <c r="T143" s="166">
        <f>T144+T150+T174+T196+T237</f>
        <v>0.00190065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79</v>
      </c>
      <c r="AT143" s="167" t="s">
        <v>69</v>
      </c>
      <c r="AU143" s="167" t="s">
        <v>70</v>
      </c>
      <c r="AY143" s="160" t="s">
        <v>148</v>
      </c>
      <c r="BK143" s="168">
        <f>BK144+BK150+BK174+BK196+BK237</f>
        <v>14676.619999999999</v>
      </c>
    </row>
    <row r="144" s="12" customFormat="1" ht="22.8" customHeight="1">
      <c r="A144" s="12"/>
      <c r="B144" s="159"/>
      <c r="C144" s="12"/>
      <c r="D144" s="160" t="s">
        <v>69</v>
      </c>
      <c r="E144" s="169" t="s">
        <v>296</v>
      </c>
      <c r="F144" s="169" t="s">
        <v>297</v>
      </c>
      <c r="G144" s="12"/>
      <c r="H144" s="12"/>
      <c r="I144" s="12"/>
      <c r="J144" s="170">
        <f>BK144</f>
        <v>18.41</v>
      </c>
      <c r="K144" s="12"/>
      <c r="L144" s="159"/>
      <c r="M144" s="163"/>
      <c r="N144" s="164"/>
      <c r="O144" s="164"/>
      <c r="P144" s="165">
        <f>SUM(P145:P149)</f>
        <v>0</v>
      </c>
      <c r="Q144" s="164"/>
      <c r="R144" s="165">
        <f>SUM(R145:R149)</f>
        <v>3.6920000000000006E-05</v>
      </c>
      <c r="S144" s="164"/>
      <c r="T144" s="166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79</v>
      </c>
      <c r="AT144" s="167" t="s">
        <v>69</v>
      </c>
      <c r="AU144" s="167" t="s">
        <v>77</v>
      </c>
      <c r="AY144" s="160" t="s">
        <v>148</v>
      </c>
      <c r="BK144" s="168">
        <f>SUM(BK145:BK149)</f>
        <v>18.41</v>
      </c>
    </row>
    <row r="145" s="2" customFormat="1" ht="16.5" customHeight="1">
      <c r="A145" s="31"/>
      <c r="B145" s="171"/>
      <c r="C145" s="172" t="s">
        <v>165</v>
      </c>
      <c r="D145" s="172" t="s">
        <v>151</v>
      </c>
      <c r="E145" s="173" t="s">
        <v>298</v>
      </c>
      <c r="F145" s="174" t="s">
        <v>299</v>
      </c>
      <c r="G145" s="175" t="s">
        <v>291</v>
      </c>
      <c r="H145" s="176">
        <v>0.375</v>
      </c>
      <c r="I145" s="177">
        <v>25</v>
      </c>
      <c r="J145" s="177">
        <f>ROUND(I145*H145,2)</f>
        <v>9.3800000000000008</v>
      </c>
      <c r="K145" s="174" t="s">
        <v>194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6.0000000000000002E-05</v>
      </c>
      <c r="R145" s="180">
        <f>Q145*H145</f>
        <v>2.2500000000000001E-05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155</v>
      </c>
      <c r="AT145" s="182" t="s">
        <v>151</v>
      </c>
      <c r="AU145" s="182" t="s">
        <v>79</v>
      </c>
      <c r="AY145" s="18" t="s">
        <v>148</v>
      </c>
      <c r="BE145" s="183">
        <f>IF(N145="základní",J145,0)</f>
        <v>9.3800000000000008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9.3800000000000008</v>
      </c>
      <c r="BL145" s="18" t="s">
        <v>155</v>
      </c>
      <c r="BM145" s="182" t="s">
        <v>300</v>
      </c>
    </row>
    <row r="146" s="13" customFormat="1">
      <c r="A146" s="13"/>
      <c r="B146" s="184"/>
      <c r="C146" s="13"/>
      <c r="D146" s="185" t="s">
        <v>157</v>
      </c>
      <c r="E146" s="186" t="s">
        <v>1</v>
      </c>
      <c r="F146" s="187" t="s">
        <v>301</v>
      </c>
      <c r="G146" s="13"/>
      <c r="H146" s="188">
        <v>0.375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157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148</v>
      </c>
    </row>
    <row r="147" s="2" customFormat="1" ht="16.5" customHeight="1">
      <c r="A147" s="31"/>
      <c r="B147" s="171"/>
      <c r="C147" s="210" t="s">
        <v>177</v>
      </c>
      <c r="D147" s="210" t="s">
        <v>302</v>
      </c>
      <c r="E147" s="211" t="s">
        <v>303</v>
      </c>
      <c r="F147" s="212" t="s">
        <v>304</v>
      </c>
      <c r="G147" s="213" t="s">
        <v>291</v>
      </c>
      <c r="H147" s="214">
        <v>0.20599999999999999</v>
      </c>
      <c r="I147" s="215">
        <v>19.300000000000001</v>
      </c>
      <c r="J147" s="215">
        <f>ROUND(I147*H147,2)</f>
        <v>3.98</v>
      </c>
      <c r="K147" s="212" t="s">
        <v>194</v>
      </c>
      <c r="L147" s="216"/>
      <c r="M147" s="217" t="s">
        <v>1</v>
      </c>
      <c r="N147" s="218" t="s">
        <v>35</v>
      </c>
      <c r="O147" s="180">
        <v>0</v>
      </c>
      <c r="P147" s="180">
        <f>O147*H147</f>
        <v>0</v>
      </c>
      <c r="Q147" s="180">
        <v>3.0000000000000001E-05</v>
      </c>
      <c r="R147" s="180">
        <f>Q147*H147</f>
        <v>6.1800000000000001E-06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305</v>
      </c>
      <c r="AT147" s="182" t="s">
        <v>302</v>
      </c>
      <c r="AU147" s="182" t="s">
        <v>79</v>
      </c>
      <c r="AY147" s="18" t="s">
        <v>148</v>
      </c>
      <c r="BE147" s="183">
        <f>IF(N147="základní",J147,0)</f>
        <v>3.98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3.98</v>
      </c>
      <c r="BL147" s="18" t="s">
        <v>155</v>
      </c>
      <c r="BM147" s="182" t="s">
        <v>306</v>
      </c>
    </row>
    <row r="148" s="13" customFormat="1">
      <c r="A148" s="13"/>
      <c r="B148" s="184"/>
      <c r="C148" s="13"/>
      <c r="D148" s="185" t="s">
        <v>157</v>
      </c>
      <c r="E148" s="186" t="s">
        <v>1</v>
      </c>
      <c r="F148" s="187" t="s">
        <v>307</v>
      </c>
      <c r="G148" s="13"/>
      <c r="H148" s="188">
        <v>0.20599999999999999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157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148</v>
      </c>
    </row>
    <row r="149" s="2" customFormat="1" ht="16.5" customHeight="1">
      <c r="A149" s="31"/>
      <c r="B149" s="171"/>
      <c r="C149" s="210" t="s">
        <v>212</v>
      </c>
      <c r="D149" s="210" t="s">
        <v>302</v>
      </c>
      <c r="E149" s="211" t="s">
        <v>308</v>
      </c>
      <c r="F149" s="212" t="s">
        <v>309</v>
      </c>
      <c r="G149" s="213" t="s">
        <v>291</v>
      </c>
      <c r="H149" s="214">
        <v>0.20599999999999999</v>
      </c>
      <c r="I149" s="215">
        <v>24.5</v>
      </c>
      <c r="J149" s="215">
        <f>ROUND(I149*H149,2)</f>
        <v>5.0499999999999998</v>
      </c>
      <c r="K149" s="212" t="s">
        <v>194</v>
      </c>
      <c r="L149" s="216"/>
      <c r="M149" s="217" t="s">
        <v>1</v>
      </c>
      <c r="N149" s="218" t="s">
        <v>35</v>
      </c>
      <c r="O149" s="180">
        <v>0</v>
      </c>
      <c r="P149" s="180">
        <f>O149*H149</f>
        <v>0</v>
      </c>
      <c r="Q149" s="180">
        <v>4.0000000000000003E-05</v>
      </c>
      <c r="R149" s="180">
        <f>Q149*H149</f>
        <v>8.2400000000000007E-06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305</v>
      </c>
      <c r="AT149" s="182" t="s">
        <v>302</v>
      </c>
      <c r="AU149" s="182" t="s">
        <v>79</v>
      </c>
      <c r="AY149" s="18" t="s">
        <v>148</v>
      </c>
      <c r="BE149" s="183">
        <f>IF(N149="základní",J149,0)</f>
        <v>5.0499999999999998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5.0499999999999998</v>
      </c>
      <c r="BL149" s="18" t="s">
        <v>155</v>
      </c>
      <c r="BM149" s="182" t="s">
        <v>310</v>
      </c>
    </row>
    <row r="150" s="12" customFormat="1" ht="22.8" customHeight="1">
      <c r="A150" s="12"/>
      <c r="B150" s="159"/>
      <c r="C150" s="12"/>
      <c r="D150" s="160" t="s">
        <v>69</v>
      </c>
      <c r="E150" s="169" t="s">
        <v>189</v>
      </c>
      <c r="F150" s="169" t="s">
        <v>190</v>
      </c>
      <c r="G150" s="12"/>
      <c r="H150" s="12"/>
      <c r="I150" s="12"/>
      <c r="J150" s="170">
        <f>BK150</f>
        <v>605.15999999999997</v>
      </c>
      <c r="K150" s="12"/>
      <c r="L150" s="159"/>
      <c r="M150" s="163"/>
      <c r="N150" s="164"/>
      <c r="O150" s="164"/>
      <c r="P150" s="165">
        <f>SUM(P151:P173)</f>
        <v>0.127</v>
      </c>
      <c r="Q150" s="164"/>
      <c r="R150" s="165">
        <f>SUM(R151:R173)</f>
        <v>0.00250425</v>
      </c>
      <c r="S150" s="164"/>
      <c r="T150" s="166">
        <f>SUM(T151:T173)</f>
        <v>0.0017919000000000001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79</v>
      </c>
      <c r="AT150" s="167" t="s">
        <v>69</v>
      </c>
      <c r="AU150" s="167" t="s">
        <v>77</v>
      </c>
      <c r="AY150" s="160" t="s">
        <v>148</v>
      </c>
      <c r="BK150" s="168">
        <f>SUM(BK151:BK173)</f>
        <v>605.15999999999997</v>
      </c>
    </row>
    <row r="151" s="2" customFormat="1" ht="16.5" customHeight="1">
      <c r="A151" s="31"/>
      <c r="B151" s="171"/>
      <c r="C151" s="172" t="s">
        <v>216</v>
      </c>
      <c r="D151" s="172" t="s">
        <v>151</v>
      </c>
      <c r="E151" s="173" t="s">
        <v>311</v>
      </c>
      <c r="F151" s="174" t="s">
        <v>312</v>
      </c>
      <c r="G151" s="175" t="s">
        <v>291</v>
      </c>
      <c r="H151" s="176">
        <v>0.90500000000000003</v>
      </c>
      <c r="I151" s="177">
        <v>60</v>
      </c>
      <c r="J151" s="177">
        <f>ROUND(I151*H151,2)</f>
        <v>54.299999999999997</v>
      </c>
      <c r="K151" s="174" t="s">
        <v>194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0.00198</v>
      </c>
      <c r="T151" s="181">
        <f>S151*H151</f>
        <v>0.0017919000000000001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155</v>
      </c>
      <c r="AT151" s="182" t="s">
        <v>151</v>
      </c>
      <c r="AU151" s="182" t="s">
        <v>79</v>
      </c>
      <c r="AY151" s="18" t="s">
        <v>148</v>
      </c>
      <c r="BE151" s="183">
        <f>IF(N151="základní",J151,0)</f>
        <v>54.299999999999997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54.299999999999997</v>
      </c>
      <c r="BL151" s="18" t="s">
        <v>155</v>
      </c>
      <c r="BM151" s="182" t="s">
        <v>313</v>
      </c>
    </row>
    <row r="152" s="13" customFormat="1">
      <c r="A152" s="13"/>
      <c r="B152" s="184"/>
      <c r="C152" s="13"/>
      <c r="D152" s="185" t="s">
        <v>157</v>
      </c>
      <c r="E152" s="186" t="s">
        <v>1</v>
      </c>
      <c r="F152" s="187" t="s">
        <v>314</v>
      </c>
      <c r="G152" s="13"/>
      <c r="H152" s="188">
        <v>0.90500000000000003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157</v>
      </c>
      <c r="AU152" s="186" t="s">
        <v>79</v>
      </c>
      <c r="AV152" s="13" t="s">
        <v>79</v>
      </c>
      <c r="AW152" s="13" t="s">
        <v>27</v>
      </c>
      <c r="AX152" s="13" t="s">
        <v>77</v>
      </c>
      <c r="AY152" s="186" t="s">
        <v>148</v>
      </c>
    </row>
    <row r="153" s="2" customFormat="1" ht="16.5" customHeight="1">
      <c r="A153" s="31"/>
      <c r="B153" s="171"/>
      <c r="C153" s="172" t="s">
        <v>222</v>
      </c>
      <c r="D153" s="172" t="s">
        <v>151</v>
      </c>
      <c r="E153" s="173" t="s">
        <v>315</v>
      </c>
      <c r="F153" s="174" t="s">
        <v>316</v>
      </c>
      <c r="G153" s="175" t="s">
        <v>291</v>
      </c>
      <c r="H153" s="176">
        <v>0.59999999999999998</v>
      </c>
      <c r="I153" s="177">
        <v>158</v>
      </c>
      <c r="J153" s="177">
        <f>ROUND(I153*H153,2)</f>
        <v>94.799999999999997</v>
      </c>
      <c r="K153" s="174" t="s">
        <v>194</v>
      </c>
      <c r="L153" s="32"/>
      <c r="M153" s="178" t="s">
        <v>1</v>
      </c>
      <c r="N153" s="179" t="s">
        <v>35</v>
      </c>
      <c r="O153" s="180">
        <v>0</v>
      </c>
      <c r="P153" s="180">
        <f>O153*H153</f>
        <v>0</v>
      </c>
      <c r="Q153" s="180">
        <v>0.00132</v>
      </c>
      <c r="R153" s="180">
        <f>Q153*H153</f>
        <v>0.00079199999999999995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155</v>
      </c>
      <c r="AT153" s="182" t="s">
        <v>151</v>
      </c>
      <c r="AU153" s="182" t="s">
        <v>79</v>
      </c>
      <c r="AY153" s="18" t="s">
        <v>148</v>
      </c>
      <c r="BE153" s="183">
        <f>IF(N153="základní",J153,0)</f>
        <v>94.799999999999997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94.799999999999997</v>
      </c>
      <c r="BL153" s="18" t="s">
        <v>155</v>
      </c>
      <c r="BM153" s="182" t="s">
        <v>317</v>
      </c>
    </row>
    <row r="154" s="13" customFormat="1">
      <c r="A154" s="13"/>
      <c r="B154" s="184"/>
      <c r="C154" s="13"/>
      <c r="D154" s="185" t="s">
        <v>157</v>
      </c>
      <c r="E154" s="186" t="s">
        <v>1</v>
      </c>
      <c r="F154" s="187" t="s">
        <v>318</v>
      </c>
      <c r="G154" s="13"/>
      <c r="H154" s="188">
        <v>0.59999999999999998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157</v>
      </c>
      <c r="AU154" s="186" t="s">
        <v>79</v>
      </c>
      <c r="AV154" s="13" t="s">
        <v>79</v>
      </c>
      <c r="AW154" s="13" t="s">
        <v>27</v>
      </c>
      <c r="AX154" s="13" t="s">
        <v>77</v>
      </c>
      <c r="AY154" s="186" t="s">
        <v>148</v>
      </c>
    </row>
    <row r="155" s="2" customFormat="1" ht="16.5" customHeight="1">
      <c r="A155" s="31"/>
      <c r="B155" s="171"/>
      <c r="C155" s="172" t="s">
        <v>228</v>
      </c>
      <c r="D155" s="172" t="s">
        <v>151</v>
      </c>
      <c r="E155" s="173" t="s">
        <v>319</v>
      </c>
      <c r="F155" s="174" t="s">
        <v>320</v>
      </c>
      <c r="G155" s="175" t="s">
        <v>291</v>
      </c>
      <c r="H155" s="176">
        <v>0.77500000000000002</v>
      </c>
      <c r="I155" s="177">
        <v>179</v>
      </c>
      <c r="J155" s="177">
        <f>ROUND(I155*H155,2)</f>
        <v>138.72999999999999</v>
      </c>
      <c r="K155" s="174" t="s">
        <v>194</v>
      </c>
      <c r="L155" s="32"/>
      <c r="M155" s="178" t="s">
        <v>1</v>
      </c>
      <c r="N155" s="179" t="s">
        <v>35</v>
      </c>
      <c r="O155" s="180">
        <v>0</v>
      </c>
      <c r="P155" s="180">
        <f>O155*H155</f>
        <v>0</v>
      </c>
      <c r="Q155" s="180">
        <v>0.00182</v>
      </c>
      <c r="R155" s="180">
        <f>Q155*H155</f>
        <v>0.0014105000000000001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155</v>
      </c>
      <c r="AT155" s="182" t="s">
        <v>151</v>
      </c>
      <c r="AU155" s="182" t="s">
        <v>79</v>
      </c>
      <c r="AY155" s="18" t="s">
        <v>148</v>
      </c>
      <c r="BE155" s="183">
        <f>IF(N155="základní",J155,0)</f>
        <v>138.72999999999999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138.72999999999999</v>
      </c>
      <c r="BL155" s="18" t="s">
        <v>155</v>
      </c>
      <c r="BM155" s="182" t="s">
        <v>321</v>
      </c>
    </row>
    <row r="156" s="13" customFormat="1">
      <c r="A156" s="13"/>
      <c r="B156" s="184"/>
      <c r="C156" s="13"/>
      <c r="D156" s="185" t="s">
        <v>157</v>
      </c>
      <c r="E156" s="186" t="s">
        <v>1</v>
      </c>
      <c r="F156" s="187" t="s">
        <v>322</v>
      </c>
      <c r="G156" s="13"/>
      <c r="H156" s="188">
        <v>12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157</v>
      </c>
      <c r="AU156" s="186" t="s">
        <v>79</v>
      </c>
      <c r="AV156" s="13" t="s">
        <v>79</v>
      </c>
      <c r="AW156" s="13" t="s">
        <v>27</v>
      </c>
      <c r="AX156" s="13" t="s">
        <v>70</v>
      </c>
      <c r="AY156" s="186" t="s">
        <v>148</v>
      </c>
    </row>
    <row r="157" s="13" customFormat="1">
      <c r="A157" s="13"/>
      <c r="B157" s="184"/>
      <c r="C157" s="13"/>
      <c r="D157" s="185" t="s">
        <v>157</v>
      </c>
      <c r="E157" s="186" t="s">
        <v>1</v>
      </c>
      <c r="F157" s="187" t="s">
        <v>323</v>
      </c>
      <c r="G157" s="13"/>
      <c r="H157" s="188">
        <v>3.5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157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148</v>
      </c>
    </row>
    <row r="158" s="15" customFormat="1">
      <c r="A158" s="15"/>
      <c r="B158" s="199"/>
      <c r="C158" s="15"/>
      <c r="D158" s="185" t="s">
        <v>157</v>
      </c>
      <c r="E158" s="200" t="s">
        <v>1</v>
      </c>
      <c r="F158" s="201" t="s">
        <v>164</v>
      </c>
      <c r="G158" s="15"/>
      <c r="H158" s="202">
        <v>15.5</v>
      </c>
      <c r="I158" s="15"/>
      <c r="J158" s="15"/>
      <c r="K158" s="15"/>
      <c r="L158" s="199"/>
      <c r="M158" s="203"/>
      <c r="N158" s="204"/>
      <c r="O158" s="204"/>
      <c r="P158" s="204"/>
      <c r="Q158" s="204"/>
      <c r="R158" s="204"/>
      <c r="S158" s="204"/>
      <c r="T158" s="20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00" t="s">
        <v>157</v>
      </c>
      <c r="AU158" s="200" t="s">
        <v>79</v>
      </c>
      <c r="AV158" s="15" t="s">
        <v>165</v>
      </c>
      <c r="AW158" s="15" t="s">
        <v>27</v>
      </c>
      <c r="AX158" s="15" t="s">
        <v>70</v>
      </c>
      <c r="AY158" s="200" t="s">
        <v>148</v>
      </c>
    </row>
    <row r="159" s="13" customFormat="1">
      <c r="A159" s="13"/>
      <c r="B159" s="184"/>
      <c r="C159" s="13"/>
      <c r="D159" s="185" t="s">
        <v>157</v>
      </c>
      <c r="E159" s="186" t="s">
        <v>1</v>
      </c>
      <c r="F159" s="187" t="s">
        <v>324</v>
      </c>
      <c r="G159" s="13"/>
      <c r="H159" s="188">
        <v>0.77500000000000002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157</v>
      </c>
      <c r="AU159" s="186" t="s">
        <v>79</v>
      </c>
      <c r="AV159" s="13" t="s">
        <v>79</v>
      </c>
      <c r="AW159" s="13" t="s">
        <v>27</v>
      </c>
      <c r="AX159" s="13" t="s">
        <v>77</v>
      </c>
      <c r="AY159" s="186" t="s">
        <v>148</v>
      </c>
    </row>
    <row r="160" s="2" customFormat="1" ht="16.5" customHeight="1">
      <c r="A160" s="31"/>
      <c r="B160" s="171"/>
      <c r="C160" s="172" t="s">
        <v>232</v>
      </c>
      <c r="D160" s="172" t="s">
        <v>151</v>
      </c>
      <c r="E160" s="173" t="s">
        <v>325</v>
      </c>
      <c r="F160" s="174" t="s">
        <v>326</v>
      </c>
      <c r="G160" s="175" t="s">
        <v>291</v>
      </c>
      <c r="H160" s="176">
        <v>0.30499999999999999</v>
      </c>
      <c r="I160" s="177">
        <v>160</v>
      </c>
      <c r="J160" s="177">
        <f>ROUND(I160*H160,2)</f>
        <v>48.799999999999997</v>
      </c>
      <c r="K160" s="174" t="s">
        <v>194</v>
      </c>
      <c r="L160" s="32"/>
      <c r="M160" s="178" t="s">
        <v>1</v>
      </c>
      <c r="N160" s="179" t="s">
        <v>35</v>
      </c>
      <c r="O160" s="180">
        <v>0</v>
      </c>
      <c r="P160" s="180">
        <f>O160*H160</f>
        <v>0</v>
      </c>
      <c r="Q160" s="180">
        <v>0.00035</v>
      </c>
      <c r="R160" s="180">
        <f>Q160*H160</f>
        <v>0.00010674999999999999</v>
      </c>
      <c r="S160" s="180">
        <v>0</v>
      </c>
      <c r="T160" s="18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155</v>
      </c>
      <c r="AT160" s="182" t="s">
        <v>151</v>
      </c>
      <c r="AU160" s="182" t="s">
        <v>79</v>
      </c>
      <c r="AY160" s="18" t="s">
        <v>148</v>
      </c>
      <c r="BE160" s="183">
        <f>IF(N160="základní",J160,0)</f>
        <v>48.799999999999997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77</v>
      </c>
      <c r="BK160" s="183">
        <f>ROUND(I160*H160,2)</f>
        <v>48.799999999999997</v>
      </c>
      <c r="BL160" s="18" t="s">
        <v>155</v>
      </c>
      <c r="BM160" s="182" t="s">
        <v>327</v>
      </c>
    </row>
    <row r="161" s="13" customFormat="1">
      <c r="A161" s="13"/>
      <c r="B161" s="184"/>
      <c r="C161" s="13"/>
      <c r="D161" s="185" t="s">
        <v>157</v>
      </c>
      <c r="E161" s="186" t="s">
        <v>1</v>
      </c>
      <c r="F161" s="187" t="s">
        <v>328</v>
      </c>
      <c r="G161" s="13"/>
      <c r="H161" s="188">
        <v>2.8999999999999999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157</v>
      </c>
      <c r="AU161" s="186" t="s">
        <v>79</v>
      </c>
      <c r="AV161" s="13" t="s">
        <v>79</v>
      </c>
      <c r="AW161" s="13" t="s">
        <v>27</v>
      </c>
      <c r="AX161" s="13" t="s">
        <v>70</v>
      </c>
      <c r="AY161" s="186" t="s">
        <v>148</v>
      </c>
    </row>
    <row r="162" s="13" customFormat="1">
      <c r="A162" s="13"/>
      <c r="B162" s="184"/>
      <c r="C162" s="13"/>
      <c r="D162" s="185" t="s">
        <v>157</v>
      </c>
      <c r="E162" s="186" t="s">
        <v>1</v>
      </c>
      <c r="F162" s="187" t="s">
        <v>329</v>
      </c>
      <c r="G162" s="13"/>
      <c r="H162" s="188">
        <v>1.3999999999999999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157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148</v>
      </c>
    </row>
    <row r="163" s="13" customFormat="1">
      <c r="A163" s="13"/>
      <c r="B163" s="184"/>
      <c r="C163" s="13"/>
      <c r="D163" s="185" t="s">
        <v>157</v>
      </c>
      <c r="E163" s="186" t="s">
        <v>1</v>
      </c>
      <c r="F163" s="187" t="s">
        <v>330</v>
      </c>
      <c r="G163" s="13"/>
      <c r="H163" s="188">
        <v>1.8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157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148</v>
      </c>
    </row>
    <row r="164" s="15" customFormat="1">
      <c r="A164" s="15"/>
      <c r="B164" s="199"/>
      <c r="C164" s="15"/>
      <c r="D164" s="185" t="s">
        <v>157</v>
      </c>
      <c r="E164" s="200" t="s">
        <v>1</v>
      </c>
      <c r="F164" s="201" t="s">
        <v>331</v>
      </c>
      <c r="G164" s="15"/>
      <c r="H164" s="202">
        <v>6.0999999999999996</v>
      </c>
      <c r="I164" s="15"/>
      <c r="J164" s="15"/>
      <c r="K164" s="15"/>
      <c r="L164" s="199"/>
      <c r="M164" s="203"/>
      <c r="N164" s="204"/>
      <c r="O164" s="204"/>
      <c r="P164" s="204"/>
      <c r="Q164" s="204"/>
      <c r="R164" s="204"/>
      <c r="S164" s="204"/>
      <c r="T164" s="20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00" t="s">
        <v>157</v>
      </c>
      <c r="AU164" s="200" t="s">
        <v>79</v>
      </c>
      <c r="AV164" s="15" t="s">
        <v>165</v>
      </c>
      <c r="AW164" s="15" t="s">
        <v>27</v>
      </c>
      <c r="AX164" s="15" t="s">
        <v>70</v>
      </c>
      <c r="AY164" s="200" t="s">
        <v>148</v>
      </c>
    </row>
    <row r="165" s="13" customFormat="1">
      <c r="A165" s="13"/>
      <c r="B165" s="184"/>
      <c r="C165" s="13"/>
      <c r="D165" s="185" t="s">
        <v>157</v>
      </c>
      <c r="E165" s="186" t="s">
        <v>1</v>
      </c>
      <c r="F165" s="187" t="s">
        <v>332</v>
      </c>
      <c r="G165" s="13"/>
      <c r="H165" s="188">
        <v>0.30499999999999999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157</v>
      </c>
      <c r="AU165" s="186" t="s">
        <v>79</v>
      </c>
      <c r="AV165" s="13" t="s">
        <v>79</v>
      </c>
      <c r="AW165" s="13" t="s">
        <v>27</v>
      </c>
      <c r="AX165" s="13" t="s">
        <v>77</v>
      </c>
      <c r="AY165" s="186" t="s">
        <v>148</v>
      </c>
    </row>
    <row r="166" s="2" customFormat="1" ht="16.5" customHeight="1">
      <c r="A166" s="31"/>
      <c r="B166" s="171"/>
      <c r="C166" s="172" t="s">
        <v>236</v>
      </c>
      <c r="D166" s="172" t="s">
        <v>151</v>
      </c>
      <c r="E166" s="173" t="s">
        <v>333</v>
      </c>
      <c r="F166" s="174" t="s">
        <v>334</v>
      </c>
      <c r="G166" s="175" t="s">
        <v>193</v>
      </c>
      <c r="H166" s="176">
        <v>0.050000000000000003</v>
      </c>
      <c r="I166" s="177">
        <v>3300</v>
      </c>
      <c r="J166" s="177">
        <f>ROUND(I166*H166,2)</f>
        <v>165</v>
      </c>
      <c r="K166" s="174" t="s">
        <v>1</v>
      </c>
      <c r="L166" s="32"/>
      <c r="M166" s="178" t="s">
        <v>1</v>
      </c>
      <c r="N166" s="179" t="s">
        <v>35</v>
      </c>
      <c r="O166" s="180">
        <v>2.54</v>
      </c>
      <c r="P166" s="180">
        <f>O166*H166</f>
        <v>0.127</v>
      </c>
      <c r="Q166" s="180">
        <v>0.0038999999999999998</v>
      </c>
      <c r="R166" s="180">
        <f>Q166*H166</f>
        <v>0.000195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155</v>
      </c>
      <c r="AT166" s="182" t="s">
        <v>151</v>
      </c>
      <c r="AU166" s="182" t="s">
        <v>79</v>
      </c>
      <c r="AY166" s="18" t="s">
        <v>148</v>
      </c>
      <c r="BE166" s="183">
        <f>IF(N166="základní",J166,0)</f>
        <v>165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165</v>
      </c>
      <c r="BL166" s="18" t="s">
        <v>155</v>
      </c>
      <c r="BM166" s="182" t="s">
        <v>335</v>
      </c>
    </row>
    <row r="167" s="13" customFormat="1">
      <c r="A167" s="13"/>
      <c r="B167" s="184"/>
      <c r="C167" s="13"/>
      <c r="D167" s="185" t="s">
        <v>157</v>
      </c>
      <c r="E167" s="186" t="s">
        <v>1</v>
      </c>
      <c r="F167" s="187" t="s">
        <v>336</v>
      </c>
      <c r="G167" s="13"/>
      <c r="H167" s="188">
        <v>0.050000000000000003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157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148</v>
      </c>
    </row>
    <row r="168" s="2" customFormat="1" ht="16.5" customHeight="1">
      <c r="A168" s="31"/>
      <c r="B168" s="171"/>
      <c r="C168" s="172" t="s">
        <v>240</v>
      </c>
      <c r="D168" s="172" t="s">
        <v>151</v>
      </c>
      <c r="E168" s="173" t="s">
        <v>337</v>
      </c>
      <c r="F168" s="174" t="s">
        <v>338</v>
      </c>
      <c r="G168" s="175" t="s">
        <v>291</v>
      </c>
      <c r="H168" s="176">
        <v>1.375</v>
      </c>
      <c r="I168" s="177">
        <v>25</v>
      </c>
      <c r="J168" s="177">
        <f>ROUND(I168*H168,2)</f>
        <v>34.380000000000003</v>
      </c>
      <c r="K168" s="174" t="s">
        <v>194</v>
      </c>
      <c r="L168" s="32"/>
      <c r="M168" s="178" t="s">
        <v>1</v>
      </c>
      <c r="N168" s="179" t="s">
        <v>35</v>
      </c>
      <c r="O168" s="180">
        <v>0</v>
      </c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155</v>
      </c>
      <c r="AT168" s="182" t="s">
        <v>151</v>
      </c>
      <c r="AU168" s="182" t="s">
        <v>79</v>
      </c>
      <c r="AY168" s="18" t="s">
        <v>148</v>
      </c>
      <c r="BE168" s="183">
        <f>IF(N168="základní",J168,0)</f>
        <v>34.380000000000003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34.380000000000003</v>
      </c>
      <c r="BL168" s="18" t="s">
        <v>155</v>
      </c>
      <c r="BM168" s="182" t="s">
        <v>339</v>
      </c>
    </row>
    <row r="169" s="13" customFormat="1">
      <c r="A169" s="13"/>
      <c r="B169" s="184"/>
      <c r="C169" s="13"/>
      <c r="D169" s="185" t="s">
        <v>157</v>
      </c>
      <c r="E169" s="186" t="s">
        <v>1</v>
      </c>
      <c r="F169" s="187" t="s">
        <v>340</v>
      </c>
      <c r="G169" s="13"/>
      <c r="H169" s="188">
        <v>1.375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157</v>
      </c>
      <c r="AU169" s="186" t="s">
        <v>79</v>
      </c>
      <c r="AV169" s="13" t="s">
        <v>79</v>
      </c>
      <c r="AW169" s="13" t="s">
        <v>27</v>
      </c>
      <c r="AX169" s="13" t="s">
        <v>77</v>
      </c>
      <c r="AY169" s="186" t="s">
        <v>148</v>
      </c>
    </row>
    <row r="170" s="2" customFormat="1" ht="16.5" customHeight="1">
      <c r="A170" s="31"/>
      <c r="B170" s="171"/>
      <c r="C170" s="172" t="s">
        <v>244</v>
      </c>
      <c r="D170" s="172" t="s">
        <v>151</v>
      </c>
      <c r="E170" s="173" t="s">
        <v>341</v>
      </c>
      <c r="F170" s="174" t="s">
        <v>342</v>
      </c>
      <c r="G170" s="175" t="s">
        <v>291</v>
      </c>
      <c r="H170" s="176">
        <v>0.30499999999999999</v>
      </c>
      <c r="I170" s="177">
        <v>30</v>
      </c>
      <c r="J170" s="177">
        <f>ROUND(I170*H170,2)</f>
        <v>9.1500000000000004</v>
      </c>
      <c r="K170" s="174" t="s">
        <v>194</v>
      </c>
      <c r="L170" s="32"/>
      <c r="M170" s="178" t="s">
        <v>1</v>
      </c>
      <c r="N170" s="179" t="s">
        <v>35</v>
      </c>
      <c r="O170" s="180">
        <v>0</v>
      </c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155</v>
      </c>
      <c r="AT170" s="182" t="s">
        <v>151</v>
      </c>
      <c r="AU170" s="182" t="s">
        <v>79</v>
      </c>
      <c r="AY170" s="18" t="s">
        <v>148</v>
      </c>
      <c r="BE170" s="183">
        <f>IF(N170="základní",J170,0)</f>
        <v>9.1500000000000004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77</v>
      </c>
      <c r="BK170" s="183">
        <f>ROUND(I170*H170,2)</f>
        <v>9.1500000000000004</v>
      </c>
      <c r="BL170" s="18" t="s">
        <v>155</v>
      </c>
      <c r="BM170" s="182" t="s">
        <v>343</v>
      </c>
    </row>
    <row r="171" s="13" customFormat="1">
      <c r="A171" s="13"/>
      <c r="B171" s="184"/>
      <c r="C171" s="13"/>
      <c r="D171" s="185" t="s">
        <v>157</v>
      </c>
      <c r="E171" s="186" t="s">
        <v>1</v>
      </c>
      <c r="F171" s="187" t="s">
        <v>344</v>
      </c>
      <c r="G171" s="13"/>
      <c r="H171" s="188">
        <v>0.30499999999999999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157</v>
      </c>
      <c r="AU171" s="186" t="s">
        <v>79</v>
      </c>
      <c r="AV171" s="13" t="s">
        <v>79</v>
      </c>
      <c r="AW171" s="13" t="s">
        <v>27</v>
      </c>
      <c r="AX171" s="13" t="s">
        <v>77</v>
      </c>
      <c r="AY171" s="186" t="s">
        <v>148</v>
      </c>
    </row>
    <row r="172" s="2" customFormat="1" ht="16.5" customHeight="1">
      <c r="A172" s="31"/>
      <c r="B172" s="171"/>
      <c r="C172" s="172" t="s">
        <v>248</v>
      </c>
      <c r="D172" s="172" t="s">
        <v>151</v>
      </c>
      <c r="E172" s="173" t="s">
        <v>213</v>
      </c>
      <c r="F172" s="174" t="s">
        <v>214</v>
      </c>
      <c r="G172" s="175" t="s">
        <v>175</v>
      </c>
      <c r="H172" s="176">
        <v>0.0030000000000000001</v>
      </c>
      <c r="I172" s="177">
        <v>10000</v>
      </c>
      <c r="J172" s="177">
        <f>ROUND(I172*H172,2)</f>
        <v>30</v>
      </c>
      <c r="K172" s="174" t="s">
        <v>194</v>
      </c>
      <c r="L172" s="32"/>
      <c r="M172" s="178" t="s">
        <v>1</v>
      </c>
      <c r="N172" s="179" t="s">
        <v>35</v>
      </c>
      <c r="O172" s="180">
        <v>0</v>
      </c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155</v>
      </c>
      <c r="AT172" s="182" t="s">
        <v>151</v>
      </c>
      <c r="AU172" s="182" t="s">
        <v>79</v>
      </c>
      <c r="AY172" s="18" t="s">
        <v>148</v>
      </c>
      <c r="BE172" s="183">
        <f>IF(N172="základní",J172,0)</f>
        <v>30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30</v>
      </c>
      <c r="BL172" s="18" t="s">
        <v>155</v>
      </c>
      <c r="BM172" s="182" t="s">
        <v>215</v>
      </c>
    </row>
    <row r="173" s="2" customFormat="1" ht="16.5" customHeight="1">
      <c r="A173" s="31"/>
      <c r="B173" s="171"/>
      <c r="C173" s="172" t="s">
        <v>8</v>
      </c>
      <c r="D173" s="172" t="s">
        <v>151</v>
      </c>
      <c r="E173" s="173" t="s">
        <v>217</v>
      </c>
      <c r="F173" s="174" t="s">
        <v>218</v>
      </c>
      <c r="G173" s="175" t="s">
        <v>175</v>
      </c>
      <c r="H173" s="176">
        <v>0.0030000000000000001</v>
      </c>
      <c r="I173" s="177">
        <v>10000</v>
      </c>
      <c r="J173" s="177">
        <f>ROUND(I173*H173,2)</f>
        <v>30</v>
      </c>
      <c r="K173" s="174" t="s">
        <v>194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155</v>
      </c>
      <c r="AT173" s="182" t="s">
        <v>151</v>
      </c>
      <c r="AU173" s="182" t="s">
        <v>79</v>
      </c>
      <c r="AY173" s="18" t="s">
        <v>148</v>
      </c>
      <c r="BE173" s="183">
        <f>IF(N173="základní",J173,0)</f>
        <v>30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30</v>
      </c>
      <c r="BL173" s="18" t="s">
        <v>155</v>
      </c>
      <c r="BM173" s="182" t="s">
        <v>219</v>
      </c>
    </row>
    <row r="174" s="12" customFormat="1" ht="22.8" customHeight="1">
      <c r="A174" s="12"/>
      <c r="B174" s="159"/>
      <c r="C174" s="12"/>
      <c r="D174" s="160" t="s">
        <v>69</v>
      </c>
      <c r="E174" s="169" t="s">
        <v>345</v>
      </c>
      <c r="F174" s="169" t="s">
        <v>346</v>
      </c>
      <c r="G174" s="12"/>
      <c r="H174" s="12"/>
      <c r="I174" s="12"/>
      <c r="J174" s="170">
        <f>BK174</f>
        <v>407</v>
      </c>
      <c r="K174" s="12"/>
      <c r="L174" s="159"/>
      <c r="M174" s="163"/>
      <c r="N174" s="164"/>
      <c r="O174" s="164"/>
      <c r="P174" s="165">
        <f>SUM(P175:P195)</f>
        <v>0.13763400000000001</v>
      </c>
      <c r="Q174" s="164"/>
      <c r="R174" s="165">
        <f>SUM(R175:R195)</f>
        <v>0.00073547999999999994</v>
      </c>
      <c r="S174" s="164"/>
      <c r="T174" s="166">
        <f>SUM(T175:T195)</f>
        <v>0.00010875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0" t="s">
        <v>79</v>
      </c>
      <c r="AT174" s="167" t="s">
        <v>69</v>
      </c>
      <c r="AU174" s="167" t="s">
        <v>77</v>
      </c>
      <c r="AY174" s="160" t="s">
        <v>148</v>
      </c>
      <c r="BK174" s="168">
        <f>SUM(BK175:BK195)</f>
        <v>407</v>
      </c>
    </row>
    <row r="175" s="2" customFormat="1" ht="16.5" customHeight="1">
      <c r="A175" s="31"/>
      <c r="B175" s="171"/>
      <c r="C175" s="172" t="s">
        <v>155</v>
      </c>
      <c r="D175" s="172" t="s">
        <v>151</v>
      </c>
      <c r="E175" s="173" t="s">
        <v>347</v>
      </c>
      <c r="F175" s="174" t="s">
        <v>348</v>
      </c>
      <c r="G175" s="175" t="s">
        <v>291</v>
      </c>
      <c r="H175" s="176">
        <v>0.375</v>
      </c>
      <c r="I175" s="177">
        <v>30</v>
      </c>
      <c r="J175" s="177">
        <f>ROUND(I175*H175,2)</f>
        <v>11.25</v>
      </c>
      <c r="K175" s="174" t="s">
        <v>194</v>
      </c>
      <c r="L175" s="32"/>
      <c r="M175" s="178" t="s">
        <v>1</v>
      </c>
      <c r="N175" s="179" t="s">
        <v>35</v>
      </c>
      <c r="O175" s="180">
        <v>0</v>
      </c>
      <c r="P175" s="180">
        <f>O175*H175</f>
        <v>0</v>
      </c>
      <c r="Q175" s="180">
        <v>0</v>
      </c>
      <c r="R175" s="180">
        <f>Q175*H175</f>
        <v>0</v>
      </c>
      <c r="S175" s="180">
        <v>0.00029</v>
      </c>
      <c r="T175" s="181">
        <f>S175*H175</f>
        <v>0.00010875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155</v>
      </c>
      <c r="AT175" s="182" t="s">
        <v>151</v>
      </c>
      <c r="AU175" s="182" t="s">
        <v>79</v>
      </c>
      <c r="AY175" s="18" t="s">
        <v>148</v>
      </c>
      <c r="BE175" s="183">
        <f>IF(N175="základní",J175,0)</f>
        <v>11.25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11.25</v>
      </c>
      <c r="BL175" s="18" t="s">
        <v>155</v>
      </c>
      <c r="BM175" s="182" t="s">
        <v>349</v>
      </c>
    </row>
    <row r="176" s="13" customFormat="1">
      <c r="A176" s="13"/>
      <c r="B176" s="184"/>
      <c r="C176" s="13"/>
      <c r="D176" s="185" t="s">
        <v>157</v>
      </c>
      <c r="E176" s="186" t="s">
        <v>1</v>
      </c>
      <c r="F176" s="187" t="s">
        <v>350</v>
      </c>
      <c r="G176" s="13"/>
      <c r="H176" s="188">
        <v>0.375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157</v>
      </c>
      <c r="AU176" s="186" t="s">
        <v>79</v>
      </c>
      <c r="AV176" s="13" t="s">
        <v>79</v>
      </c>
      <c r="AW176" s="13" t="s">
        <v>27</v>
      </c>
      <c r="AX176" s="13" t="s">
        <v>77</v>
      </c>
      <c r="AY176" s="186" t="s">
        <v>148</v>
      </c>
    </row>
    <row r="177" s="2" customFormat="1" ht="16.5" customHeight="1">
      <c r="A177" s="31"/>
      <c r="B177" s="171"/>
      <c r="C177" s="172" t="s">
        <v>258</v>
      </c>
      <c r="D177" s="172" t="s">
        <v>151</v>
      </c>
      <c r="E177" s="173" t="s">
        <v>351</v>
      </c>
      <c r="F177" s="174" t="s">
        <v>352</v>
      </c>
      <c r="G177" s="175" t="s">
        <v>291</v>
      </c>
      <c r="H177" s="176">
        <v>0.188</v>
      </c>
      <c r="I177" s="177">
        <v>106</v>
      </c>
      <c r="J177" s="177">
        <f>ROUND(I177*H177,2)</f>
        <v>19.93</v>
      </c>
      <c r="K177" s="174" t="s">
        <v>194</v>
      </c>
      <c r="L177" s="32"/>
      <c r="M177" s="178" t="s">
        <v>1</v>
      </c>
      <c r="N177" s="179" t="s">
        <v>35</v>
      </c>
      <c r="O177" s="180">
        <v>0</v>
      </c>
      <c r="P177" s="180">
        <f>O177*H177</f>
        <v>0</v>
      </c>
      <c r="Q177" s="180">
        <v>0.00066</v>
      </c>
      <c r="R177" s="180">
        <f>Q177*H177</f>
        <v>0.00012407999999999999</v>
      </c>
      <c r="S177" s="180">
        <v>0</v>
      </c>
      <c r="T177" s="18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155</v>
      </c>
      <c r="AT177" s="182" t="s">
        <v>151</v>
      </c>
      <c r="AU177" s="182" t="s">
        <v>79</v>
      </c>
      <c r="AY177" s="18" t="s">
        <v>148</v>
      </c>
      <c r="BE177" s="183">
        <f>IF(N177="základní",J177,0)</f>
        <v>19.93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77</v>
      </c>
      <c r="BK177" s="183">
        <f>ROUND(I177*H177,2)</f>
        <v>19.93</v>
      </c>
      <c r="BL177" s="18" t="s">
        <v>155</v>
      </c>
      <c r="BM177" s="182" t="s">
        <v>353</v>
      </c>
    </row>
    <row r="178" s="13" customFormat="1">
      <c r="A178" s="13"/>
      <c r="B178" s="184"/>
      <c r="C178" s="13"/>
      <c r="D178" s="185" t="s">
        <v>157</v>
      </c>
      <c r="E178" s="186" t="s">
        <v>1</v>
      </c>
      <c r="F178" s="187" t="s">
        <v>354</v>
      </c>
      <c r="G178" s="13"/>
      <c r="H178" s="188">
        <v>2.6000000000000001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157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148</v>
      </c>
    </row>
    <row r="179" s="13" customFormat="1">
      <c r="A179" s="13"/>
      <c r="B179" s="184"/>
      <c r="C179" s="13"/>
      <c r="D179" s="185" t="s">
        <v>157</v>
      </c>
      <c r="E179" s="186" t="s">
        <v>1</v>
      </c>
      <c r="F179" s="187" t="s">
        <v>355</v>
      </c>
      <c r="G179" s="13"/>
      <c r="H179" s="188">
        <v>1.1499999999999999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157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148</v>
      </c>
    </row>
    <row r="180" s="15" customFormat="1">
      <c r="A180" s="15"/>
      <c r="B180" s="199"/>
      <c r="C180" s="15"/>
      <c r="D180" s="185" t="s">
        <v>157</v>
      </c>
      <c r="E180" s="200" t="s">
        <v>1</v>
      </c>
      <c r="F180" s="201" t="s">
        <v>356</v>
      </c>
      <c r="G180" s="15"/>
      <c r="H180" s="202">
        <v>3.75</v>
      </c>
      <c r="I180" s="15"/>
      <c r="J180" s="15"/>
      <c r="K180" s="15"/>
      <c r="L180" s="199"/>
      <c r="M180" s="203"/>
      <c r="N180" s="204"/>
      <c r="O180" s="204"/>
      <c r="P180" s="204"/>
      <c r="Q180" s="204"/>
      <c r="R180" s="204"/>
      <c r="S180" s="204"/>
      <c r="T180" s="20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00" t="s">
        <v>157</v>
      </c>
      <c r="AU180" s="200" t="s">
        <v>79</v>
      </c>
      <c r="AV180" s="15" t="s">
        <v>165</v>
      </c>
      <c r="AW180" s="15" t="s">
        <v>27</v>
      </c>
      <c r="AX180" s="15" t="s">
        <v>70</v>
      </c>
      <c r="AY180" s="200" t="s">
        <v>148</v>
      </c>
    </row>
    <row r="181" s="13" customFormat="1">
      <c r="A181" s="13"/>
      <c r="B181" s="184"/>
      <c r="C181" s="13"/>
      <c r="D181" s="185" t="s">
        <v>157</v>
      </c>
      <c r="E181" s="186" t="s">
        <v>1</v>
      </c>
      <c r="F181" s="187" t="s">
        <v>357</v>
      </c>
      <c r="G181" s="13"/>
      <c r="H181" s="188">
        <v>0.188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157</v>
      </c>
      <c r="AU181" s="186" t="s">
        <v>79</v>
      </c>
      <c r="AV181" s="13" t="s">
        <v>79</v>
      </c>
      <c r="AW181" s="13" t="s">
        <v>27</v>
      </c>
      <c r="AX181" s="13" t="s">
        <v>77</v>
      </c>
      <c r="AY181" s="186" t="s">
        <v>148</v>
      </c>
    </row>
    <row r="182" s="2" customFormat="1" ht="16.5" customHeight="1">
      <c r="A182" s="31"/>
      <c r="B182" s="171"/>
      <c r="C182" s="172" t="s">
        <v>264</v>
      </c>
      <c r="D182" s="172" t="s">
        <v>151</v>
      </c>
      <c r="E182" s="173" t="s">
        <v>358</v>
      </c>
      <c r="F182" s="174" t="s">
        <v>359</v>
      </c>
      <c r="G182" s="175" t="s">
        <v>291</v>
      </c>
      <c r="H182" s="176">
        <v>0.188</v>
      </c>
      <c r="I182" s="177">
        <v>110</v>
      </c>
      <c r="J182" s="177">
        <f>ROUND(I182*H182,2)</f>
        <v>20.68</v>
      </c>
      <c r="K182" s="174" t="s">
        <v>194</v>
      </c>
      <c r="L182" s="32"/>
      <c r="M182" s="178" t="s">
        <v>1</v>
      </c>
      <c r="N182" s="179" t="s">
        <v>35</v>
      </c>
      <c r="O182" s="180">
        <v>0</v>
      </c>
      <c r="P182" s="180">
        <f>O182*H182</f>
        <v>0</v>
      </c>
      <c r="Q182" s="180">
        <v>0.00077999999999999999</v>
      </c>
      <c r="R182" s="180">
        <f>Q182*H182</f>
        <v>0.00014663999999999999</v>
      </c>
      <c r="S182" s="180">
        <v>0</v>
      </c>
      <c r="T182" s="18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155</v>
      </c>
      <c r="AT182" s="182" t="s">
        <v>151</v>
      </c>
      <c r="AU182" s="182" t="s">
        <v>79</v>
      </c>
      <c r="AY182" s="18" t="s">
        <v>148</v>
      </c>
      <c r="BE182" s="183">
        <f>IF(N182="základní",J182,0)</f>
        <v>20.68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20.68</v>
      </c>
      <c r="BL182" s="18" t="s">
        <v>155</v>
      </c>
      <c r="BM182" s="182" t="s">
        <v>360</v>
      </c>
    </row>
    <row r="183" s="13" customFormat="1">
      <c r="A183" s="13"/>
      <c r="B183" s="184"/>
      <c r="C183" s="13"/>
      <c r="D183" s="185" t="s">
        <v>157</v>
      </c>
      <c r="E183" s="186" t="s">
        <v>1</v>
      </c>
      <c r="F183" s="187" t="s">
        <v>354</v>
      </c>
      <c r="G183" s="13"/>
      <c r="H183" s="188">
        <v>2.6000000000000001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157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148</v>
      </c>
    </row>
    <row r="184" s="13" customFormat="1">
      <c r="A184" s="13"/>
      <c r="B184" s="184"/>
      <c r="C184" s="13"/>
      <c r="D184" s="185" t="s">
        <v>157</v>
      </c>
      <c r="E184" s="186" t="s">
        <v>1</v>
      </c>
      <c r="F184" s="187" t="s">
        <v>355</v>
      </c>
      <c r="G184" s="13"/>
      <c r="H184" s="188">
        <v>1.1499999999999999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157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148</v>
      </c>
    </row>
    <row r="185" s="15" customFormat="1">
      <c r="A185" s="15"/>
      <c r="B185" s="199"/>
      <c r="C185" s="15"/>
      <c r="D185" s="185" t="s">
        <v>157</v>
      </c>
      <c r="E185" s="200" t="s">
        <v>1</v>
      </c>
      <c r="F185" s="201" t="s">
        <v>356</v>
      </c>
      <c r="G185" s="15"/>
      <c r="H185" s="202">
        <v>3.75</v>
      </c>
      <c r="I185" s="15"/>
      <c r="J185" s="15"/>
      <c r="K185" s="15"/>
      <c r="L185" s="199"/>
      <c r="M185" s="203"/>
      <c r="N185" s="204"/>
      <c r="O185" s="204"/>
      <c r="P185" s="204"/>
      <c r="Q185" s="204"/>
      <c r="R185" s="204"/>
      <c r="S185" s="204"/>
      <c r="T185" s="20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00" t="s">
        <v>157</v>
      </c>
      <c r="AU185" s="200" t="s">
        <v>79</v>
      </c>
      <c r="AV185" s="15" t="s">
        <v>165</v>
      </c>
      <c r="AW185" s="15" t="s">
        <v>27</v>
      </c>
      <c r="AX185" s="15" t="s">
        <v>70</v>
      </c>
      <c r="AY185" s="200" t="s">
        <v>148</v>
      </c>
    </row>
    <row r="186" s="13" customFormat="1">
      <c r="A186" s="13"/>
      <c r="B186" s="184"/>
      <c r="C186" s="13"/>
      <c r="D186" s="185" t="s">
        <v>157</v>
      </c>
      <c r="E186" s="186" t="s">
        <v>1</v>
      </c>
      <c r="F186" s="187" t="s">
        <v>357</v>
      </c>
      <c r="G186" s="13"/>
      <c r="H186" s="188">
        <v>0.188</v>
      </c>
      <c r="I186" s="13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157</v>
      </c>
      <c r="AU186" s="186" t="s">
        <v>79</v>
      </c>
      <c r="AV186" s="13" t="s">
        <v>79</v>
      </c>
      <c r="AW186" s="13" t="s">
        <v>27</v>
      </c>
      <c r="AX186" s="13" t="s">
        <v>77</v>
      </c>
      <c r="AY186" s="186" t="s">
        <v>148</v>
      </c>
    </row>
    <row r="187" s="2" customFormat="1" ht="16.5" customHeight="1">
      <c r="A187" s="31"/>
      <c r="B187" s="171"/>
      <c r="C187" s="172" t="s">
        <v>361</v>
      </c>
      <c r="D187" s="172" t="s">
        <v>151</v>
      </c>
      <c r="E187" s="173" t="s">
        <v>362</v>
      </c>
      <c r="F187" s="174" t="s">
        <v>363</v>
      </c>
      <c r="G187" s="175" t="s">
        <v>291</v>
      </c>
      <c r="H187" s="176">
        <v>1.218</v>
      </c>
      <c r="I187" s="177">
        <v>269</v>
      </c>
      <c r="J187" s="177">
        <f>ROUND(I187*H187,2)</f>
        <v>327.63999999999999</v>
      </c>
      <c r="K187" s="174" t="s">
        <v>194</v>
      </c>
      <c r="L187" s="32"/>
      <c r="M187" s="178" t="s">
        <v>1</v>
      </c>
      <c r="N187" s="179" t="s">
        <v>35</v>
      </c>
      <c r="O187" s="180">
        <v>0.113</v>
      </c>
      <c r="P187" s="180">
        <f>O187*H187</f>
        <v>0.13763400000000001</v>
      </c>
      <c r="Q187" s="180">
        <v>0.00032000000000000003</v>
      </c>
      <c r="R187" s="180">
        <f>Q187*H187</f>
        <v>0.00038976000000000001</v>
      </c>
      <c r="S187" s="180">
        <v>0</v>
      </c>
      <c r="T187" s="18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155</v>
      </c>
      <c r="AT187" s="182" t="s">
        <v>151</v>
      </c>
      <c r="AU187" s="182" t="s">
        <v>79</v>
      </c>
      <c r="AY187" s="18" t="s">
        <v>148</v>
      </c>
      <c r="BE187" s="183">
        <f>IF(N187="základní",J187,0)</f>
        <v>327.63999999999999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77</v>
      </c>
      <c r="BK187" s="183">
        <f>ROUND(I187*H187,2)</f>
        <v>327.63999999999999</v>
      </c>
      <c r="BL187" s="18" t="s">
        <v>155</v>
      </c>
      <c r="BM187" s="182" t="s">
        <v>364</v>
      </c>
    </row>
    <row r="188" s="13" customFormat="1">
      <c r="A188" s="13"/>
      <c r="B188" s="184"/>
      <c r="C188" s="13"/>
      <c r="D188" s="185" t="s">
        <v>157</v>
      </c>
      <c r="E188" s="186" t="s">
        <v>1</v>
      </c>
      <c r="F188" s="187" t="s">
        <v>365</v>
      </c>
      <c r="G188" s="13"/>
      <c r="H188" s="188">
        <v>12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157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148</v>
      </c>
    </row>
    <row r="189" s="13" customFormat="1">
      <c r="A189" s="13"/>
      <c r="B189" s="184"/>
      <c r="C189" s="13"/>
      <c r="D189" s="185" t="s">
        <v>157</v>
      </c>
      <c r="E189" s="186" t="s">
        <v>1</v>
      </c>
      <c r="F189" s="187" t="s">
        <v>366</v>
      </c>
      <c r="G189" s="13"/>
      <c r="H189" s="188">
        <v>12.35</v>
      </c>
      <c r="I189" s="13"/>
      <c r="J189" s="13"/>
      <c r="K189" s="13"/>
      <c r="L189" s="184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157</v>
      </c>
      <c r="AU189" s="186" t="s">
        <v>79</v>
      </c>
      <c r="AV189" s="13" t="s">
        <v>79</v>
      </c>
      <c r="AW189" s="13" t="s">
        <v>27</v>
      </c>
      <c r="AX189" s="13" t="s">
        <v>70</v>
      </c>
      <c r="AY189" s="186" t="s">
        <v>148</v>
      </c>
    </row>
    <row r="190" s="15" customFormat="1">
      <c r="A190" s="15"/>
      <c r="B190" s="199"/>
      <c r="C190" s="15"/>
      <c r="D190" s="185" t="s">
        <v>157</v>
      </c>
      <c r="E190" s="200" t="s">
        <v>1</v>
      </c>
      <c r="F190" s="201" t="s">
        <v>367</v>
      </c>
      <c r="G190" s="15"/>
      <c r="H190" s="202">
        <v>24.350000000000001</v>
      </c>
      <c r="I190" s="15"/>
      <c r="J190" s="15"/>
      <c r="K190" s="15"/>
      <c r="L190" s="199"/>
      <c r="M190" s="203"/>
      <c r="N190" s="204"/>
      <c r="O190" s="204"/>
      <c r="P190" s="204"/>
      <c r="Q190" s="204"/>
      <c r="R190" s="204"/>
      <c r="S190" s="204"/>
      <c r="T190" s="20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00" t="s">
        <v>157</v>
      </c>
      <c r="AU190" s="200" t="s">
        <v>79</v>
      </c>
      <c r="AV190" s="15" t="s">
        <v>165</v>
      </c>
      <c r="AW190" s="15" t="s">
        <v>27</v>
      </c>
      <c r="AX190" s="15" t="s">
        <v>70</v>
      </c>
      <c r="AY190" s="200" t="s">
        <v>148</v>
      </c>
    </row>
    <row r="191" s="13" customFormat="1">
      <c r="A191" s="13"/>
      <c r="B191" s="184"/>
      <c r="C191" s="13"/>
      <c r="D191" s="185" t="s">
        <v>157</v>
      </c>
      <c r="E191" s="186" t="s">
        <v>1</v>
      </c>
      <c r="F191" s="187" t="s">
        <v>368</v>
      </c>
      <c r="G191" s="13"/>
      <c r="H191" s="188">
        <v>1.218</v>
      </c>
      <c r="I191" s="13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157</v>
      </c>
      <c r="AU191" s="186" t="s">
        <v>79</v>
      </c>
      <c r="AV191" s="13" t="s">
        <v>79</v>
      </c>
      <c r="AW191" s="13" t="s">
        <v>27</v>
      </c>
      <c r="AX191" s="13" t="s">
        <v>77</v>
      </c>
      <c r="AY191" s="186" t="s">
        <v>148</v>
      </c>
    </row>
    <row r="192" s="2" customFormat="1" ht="16.5" customHeight="1">
      <c r="A192" s="31"/>
      <c r="B192" s="171"/>
      <c r="C192" s="172" t="s">
        <v>369</v>
      </c>
      <c r="D192" s="172" t="s">
        <v>151</v>
      </c>
      <c r="E192" s="173" t="s">
        <v>370</v>
      </c>
      <c r="F192" s="174" t="s">
        <v>371</v>
      </c>
      <c r="G192" s="175" t="s">
        <v>291</v>
      </c>
      <c r="H192" s="176">
        <v>0.375</v>
      </c>
      <c r="I192" s="177">
        <v>10</v>
      </c>
      <c r="J192" s="177">
        <f>ROUND(I192*H192,2)</f>
        <v>3.75</v>
      </c>
      <c r="K192" s="174" t="s">
        <v>194</v>
      </c>
      <c r="L192" s="32"/>
      <c r="M192" s="178" t="s">
        <v>1</v>
      </c>
      <c r="N192" s="179" t="s">
        <v>35</v>
      </c>
      <c r="O192" s="180">
        <v>0</v>
      </c>
      <c r="P192" s="180">
        <f>O192*H192</f>
        <v>0</v>
      </c>
      <c r="Q192" s="180">
        <v>0.00019000000000000001</v>
      </c>
      <c r="R192" s="180">
        <f>Q192*H192</f>
        <v>7.1249999999999997E-05</v>
      </c>
      <c r="S192" s="180">
        <v>0</v>
      </c>
      <c r="T192" s="18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155</v>
      </c>
      <c r="AT192" s="182" t="s">
        <v>151</v>
      </c>
      <c r="AU192" s="182" t="s">
        <v>79</v>
      </c>
      <c r="AY192" s="18" t="s">
        <v>148</v>
      </c>
      <c r="BE192" s="183">
        <f>IF(N192="základní",J192,0)</f>
        <v>3.75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77</v>
      </c>
      <c r="BK192" s="183">
        <f>ROUND(I192*H192,2)</f>
        <v>3.75</v>
      </c>
      <c r="BL192" s="18" t="s">
        <v>155</v>
      </c>
      <c r="BM192" s="182" t="s">
        <v>372</v>
      </c>
    </row>
    <row r="193" s="2" customFormat="1" ht="16.5" customHeight="1">
      <c r="A193" s="31"/>
      <c r="B193" s="171"/>
      <c r="C193" s="172" t="s">
        <v>7</v>
      </c>
      <c r="D193" s="172" t="s">
        <v>151</v>
      </c>
      <c r="E193" s="173" t="s">
        <v>373</v>
      </c>
      <c r="F193" s="174" t="s">
        <v>374</v>
      </c>
      <c r="G193" s="175" t="s">
        <v>291</v>
      </c>
      <c r="H193" s="176">
        <v>0.375</v>
      </c>
      <c r="I193" s="177">
        <v>10</v>
      </c>
      <c r="J193" s="177">
        <f>ROUND(I193*H193,2)</f>
        <v>3.75</v>
      </c>
      <c r="K193" s="174" t="s">
        <v>194</v>
      </c>
      <c r="L193" s="32"/>
      <c r="M193" s="178" t="s">
        <v>1</v>
      </c>
      <c r="N193" s="179" t="s">
        <v>35</v>
      </c>
      <c r="O193" s="180">
        <v>0</v>
      </c>
      <c r="P193" s="180">
        <f>O193*H193</f>
        <v>0</v>
      </c>
      <c r="Q193" s="180">
        <v>1.0000000000000001E-05</v>
      </c>
      <c r="R193" s="180">
        <f>Q193*H193</f>
        <v>3.7500000000000005E-06</v>
      </c>
      <c r="S193" s="180">
        <v>0</v>
      </c>
      <c r="T193" s="18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155</v>
      </c>
      <c r="AT193" s="182" t="s">
        <v>151</v>
      </c>
      <c r="AU193" s="182" t="s">
        <v>79</v>
      </c>
      <c r="AY193" s="18" t="s">
        <v>148</v>
      </c>
      <c r="BE193" s="183">
        <f>IF(N193="základní",J193,0)</f>
        <v>3.75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77</v>
      </c>
      <c r="BK193" s="183">
        <f>ROUND(I193*H193,2)</f>
        <v>3.75</v>
      </c>
      <c r="BL193" s="18" t="s">
        <v>155</v>
      </c>
      <c r="BM193" s="182" t="s">
        <v>375</v>
      </c>
    </row>
    <row r="194" s="2" customFormat="1" ht="16.5" customHeight="1">
      <c r="A194" s="31"/>
      <c r="B194" s="171"/>
      <c r="C194" s="172" t="s">
        <v>376</v>
      </c>
      <c r="D194" s="172" t="s">
        <v>151</v>
      </c>
      <c r="E194" s="173" t="s">
        <v>377</v>
      </c>
      <c r="F194" s="174" t="s">
        <v>378</v>
      </c>
      <c r="G194" s="175" t="s">
        <v>175</v>
      </c>
      <c r="H194" s="176">
        <v>0.001</v>
      </c>
      <c r="I194" s="177">
        <v>10000</v>
      </c>
      <c r="J194" s="177">
        <f>ROUND(I194*H194,2)</f>
        <v>10</v>
      </c>
      <c r="K194" s="174" t="s">
        <v>194</v>
      </c>
      <c r="L194" s="32"/>
      <c r="M194" s="178" t="s">
        <v>1</v>
      </c>
      <c r="N194" s="179" t="s">
        <v>35</v>
      </c>
      <c r="O194" s="180">
        <v>0</v>
      </c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155</v>
      </c>
      <c r="AT194" s="182" t="s">
        <v>151</v>
      </c>
      <c r="AU194" s="182" t="s">
        <v>79</v>
      </c>
      <c r="AY194" s="18" t="s">
        <v>148</v>
      </c>
      <c r="BE194" s="183">
        <f>IF(N194="základní",J194,0)</f>
        <v>10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77</v>
      </c>
      <c r="BK194" s="183">
        <f>ROUND(I194*H194,2)</f>
        <v>10</v>
      </c>
      <c r="BL194" s="18" t="s">
        <v>155</v>
      </c>
      <c r="BM194" s="182" t="s">
        <v>379</v>
      </c>
    </row>
    <row r="195" s="2" customFormat="1" ht="16.5" customHeight="1">
      <c r="A195" s="31"/>
      <c r="B195" s="171"/>
      <c r="C195" s="172" t="s">
        <v>380</v>
      </c>
      <c r="D195" s="172" t="s">
        <v>151</v>
      </c>
      <c r="E195" s="173" t="s">
        <v>381</v>
      </c>
      <c r="F195" s="174" t="s">
        <v>382</v>
      </c>
      <c r="G195" s="175" t="s">
        <v>175</v>
      </c>
      <c r="H195" s="176">
        <v>0.001</v>
      </c>
      <c r="I195" s="177">
        <v>10000</v>
      </c>
      <c r="J195" s="177">
        <f>ROUND(I195*H195,2)</f>
        <v>10</v>
      </c>
      <c r="K195" s="174" t="s">
        <v>194</v>
      </c>
      <c r="L195" s="32"/>
      <c r="M195" s="178" t="s">
        <v>1</v>
      </c>
      <c r="N195" s="179" t="s">
        <v>35</v>
      </c>
      <c r="O195" s="180">
        <v>0</v>
      </c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155</v>
      </c>
      <c r="AT195" s="182" t="s">
        <v>151</v>
      </c>
      <c r="AU195" s="182" t="s">
        <v>79</v>
      </c>
      <c r="AY195" s="18" t="s">
        <v>148</v>
      </c>
      <c r="BE195" s="183">
        <f>IF(N195="základní",J195,0)</f>
        <v>10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77</v>
      </c>
      <c r="BK195" s="183">
        <f>ROUND(I195*H195,2)</f>
        <v>10</v>
      </c>
      <c r="BL195" s="18" t="s">
        <v>155</v>
      </c>
      <c r="BM195" s="182" t="s">
        <v>383</v>
      </c>
    </row>
    <row r="196" s="12" customFormat="1" ht="22.8" customHeight="1">
      <c r="A196" s="12"/>
      <c r="B196" s="159"/>
      <c r="C196" s="12"/>
      <c r="D196" s="160" t="s">
        <v>69</v>
      </c>
      <c r="E196" s="169" t="s">
        <v>220</v>
      </c>
      <c r="F196" s="169" t="s">
        <v>221</v>
      </c>
      <c r="G196" s="12"/>
      <c r="H196" s="12"/>
      <c r="I196" s="12"/>
      <c r="J196" s="170">
        <f>BK196</f>
        <v>10396.049999999999</v>
      </c>
      <c r="K196" s="12"/>
      <c r="L196" s="159"/>
      <c r="M196" s="163"/>
      <c r="N196" s="164"/>
      <c r="O196" s="164"/>
      <c r="P196" s="165">
        <f>SUM(P197:P236)</f>
        <v>1.5530000000000004</v>
      </c>
      <c r="Q196" s="164"/>
      <c r="R196" s="165">
        <f>SUM(R197:R236)</f>
        <v>0.026270499999999999</v>
      </c>
      <c r="S196" s="164"/>
      <c r="T196" s="166">
        <f>SUM(T197:T236)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0" t="s">
        <v>79</v>
      </c>
      <c r="AT196" s="167" t="s">
        <v>69</v>
      </c>
      <c r="AU196" s="167" t="s">
        <v>77</v>
      </c>
      <c r="AY196" s="160" t="s">
        <v>148</v>
      </c>
      <c r="BK196" s="168">
        <f>SUM(BK197:BK236)</f>
        <v>10396.049999999999</v>
      </c>
    </row>
    <row r="197" s="2" customFormat="1" ht="16.5" customHeight="1">
      <c r="A197" s="31"/>
      <c r="B197" s="171"/>
      <c r="C197" s="172" t="s">
        <v>384</v>
      </c>
      <c r="D197" s="172" t="s">
        <v>151</v>
      </c>
      <c r="E197" s="173" t="s">
        <v>385</v>
      </c>
      <c r="F197" s="174" t="s">
        <v>386</v>
      </c>
      <c r="G197" s="175" t="s">
        <v>225</v>
      </c>
      <c r="H197" s="176">
        <v>0.40000000000000002</v>
      </c>
      <c r="I197" s="177">
        <v>3000</v>
      </c>
      <c r="J197" s="177">
        <f>ROUND(I197*H197,2)</f>
        <v>1200</v>
      </c>
      <c r="K197" s="174" t="s">
        <v>194</v>
      </c>
      <c r="L197" s="32"/>
      <c r="M197" s="178" t="s">
        <v>1</v>
      </c>
      <c r="N197" s="179" t="s">
        <v>35</v>
      </c>
      <c r="O197" s="180">
        <v>0</v>
      </c>
      <c r="P197" s="180">
        <f>O197*H197</f>
        <v>0</v>
      </c>
      <c r="Q197" s="180">
        <v>0.016920000000000001</v>
      </c>
      <c r="R197" s="180">
        <f>Q197*H197</f>
        <v>0.0067680000000000006</v>
      </c>
      <c r="S197" s="180">
        <v>0</v>
      </c>
      <c r="T197" s="18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155</v>
      </c>
      <c r="AT197" s="182" t="s">
        <v>151</v>
      </c>
      <c r="AU197" s="182" t="s">
        <v>79</v>
      </c>
      <c r="AY197" s="18" t="s">
        <v>148</v>
      </c>
      <c r="BE197" s="183">
        <f>IF(N197="základní",J197,0)</f>
        <v>1200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77</v>
      </c>
      <c r="BK197" s="183">
        <f>ROUND(I197*H197,2)</f>
        <v>1200</v>
      </c>
      <c r="BL197" s="18" t="s">
        <v>155</v>
      </c>
      <c r="BM197" s="182" t="s">
        <v>387</v>
      </c>
    </row>
    <row r="198" s="13" customFormat="1">
      <c r="A198" s="13"/>
      <c r="B198" s="184"/>
      <c r="C198" s="13"/>
      <c r="D198" s="185" t="s">
        <v>157</v>
      </c>
      <c r="E198" s="186" t="s">
        <v>1</v>
      </c>
      <c r="F198" s="187" t="s">
        <v>388</v>
      </c>
      <c r="G198" s="13"/>
      <c r="H198" s="188">
        <v>-0.10000000000000001</v>
      </c>
      <c r="I198" s="13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157</v>
      </c>
      <c r="AU198" s="186" t="s">
        <v>79</v>
      </c>
      <c r="AV198" s="13" t="s">
        <v>79</v>
      </c>
      <c r="AW198" s="13" t="s">
        <v>27</v>
      </c>
      <c r="AX198" s="13" t="s">
        <v>70</v>
      </c>
      <c r="AY198" s="186" t="s">
        <v>148</v>
      </c>
    </row>
    <row r="199" s="13" customFormat="1">
      <c r="A199" s="13"/>
      <c r="B199" s="184"/>
      <c r="C199" s="13"/>
      <c r="D199" s="185" t="s">
        <v>157</v>
      </c>
      <c r="E199" s="186" t="s">
        <v>1</v>
      </c>
      <c r="F199" s="187" t="s">
        <v>389</v>
      </c>
      <c r="G199" s="13"/>
      <c r="H199" s="188">
        <v>0.5</v>
      </c>
      <c r="I199" s="13"/>
      <c r="J199" s="13"/>
      <c r="K199" s="13"/>
      <c r="L199" s="184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157</v>
      </c>
      <c r="AU199" s="186" t="s">
        <v>79</v>
      </c>
      <c r="AV199" s="13" t="s">
        <v>79</v>
      </c>
      <c r="AW199" s="13" t="s">
        <v>27</v>
      </c>
      <c r="AX199" s="13" t="s">
        <v>70</v>
      </c>
      <c r="AY199" s="186" t="s">
        <v>148</v>
      </c>
    </row>
    <row r="200" s="15" customFormat="1">
      <c r="A200" s="15"/>
      <c r="B200" s="199"/>
      <c r="C200" s="15"/>
      <c r="D200" s="185" t="s">
        <v>157</v>
      </c>
      <c r="E200" s="200" t="s">
        <v>1</v>
      </c>
      <c r="F200" s="201" t="s">
        <v>164</v>
      </c>
      <c r="G200" s="15"/>
      <c r="H200" s="202">
        <v>0.40000000000000002</v>
      </c>
      <c r="I200" s="15"/>
      <c r="J200" s="15"/>
      <c r="K200" s="15"/>
      <c r="L200" s="199"/>
      <c r="M200" s="203"/>
      <c r="N200" s="204"/>
      <c r="O200" s="204"/>
      <c r="P200" s="204"/>
      <c r="Q200" s="204"/>
      <c r="R200" s="204"/>
      <c r="S200" s="204"/>
      <c r="T200" s="20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00" t="s">
        <v>157</v>
      </c>
      <c r="AU200" s="200" t="s">
        <v>79</v>
      </c>
      <c r="AV200" s="15" t="s">
        <v>165</v>
      </c>
      <c r="AW200" s="15" t="s">
        <v>27</v>
      </c>
      <c r="AX200" s="15" t="s">
        <v>77</v>
      </c>
      <c r="AY200" s="200" t="s">
        <v>148</v>
      </c>
    </row>
    <row r="201" s="2" customFormat="1" ht="16.5" customHeight="1">
      <c r="A201" s="31"/>
      <c r="B201" s="171"/>
      <c r="C201" s="172" t="s">
        <v>390</v>
      </c>
      <c r="D201" s="172" t="s">
        <v>151</v>
      </c>
      <c r="E201" s="173" t="s">
        <v>391</v>
      </c>
      <c r="F201" s="174" t="s">
        <v>392</v>
      </c>
      <c r="G201" s="175" t="s">
        <v>193</v>
      </c>
      <c r="H201" s="176">
        <v>0.10000000000000001</v>
      </c>
      <c r="I201" s="177">
        <v>1870</v>
      </c>
      <c r="J201" s="177">
        <f>ROUND(I201*H201,2)</f>
        <v>187</v>
      </c>
      <c r="K201" s="174" t="s">
        <v>286</v>
      </c>
      <c r="L201" s="32"/>
      <c r="M201" s="178" t="s">
        <v>1</v>
      </c>
      <c r="N201" s="179" t="s">
        <v>35</v>
      </c>
      <c r="O201" s="180">
        <v>1.1000000000000001</v>
      </c>
      <c r="P201" s="180">
        <f>O201*H201</f>
        <v>0.11000000000000001</v>
      </c>
      <c r="Q201" s="180">
        <v>0.00247</v>
      </c>
      <c r="R201" s="180">
        <f>Q201*H201</f>
        <v>0.00024699999999999999</v>
      </c>
      <c r="S201" s="180">
        <v>0</v>
      </c>
      <c r="T201" s="18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2" t="s">
        <v>155</v>
      </c>
      <c r="AT201" s="182" t="s">
        <v>151</v>
      </c>
      <c r="AU201" s="182" t="s">
        <v>79</v>
      </c>
      <c r="AY201" s="18" t="s">
        <v>148</v>
      </c>
      <c r="BE201" s="183">
        <f>IF(N201="základní",J201,0)</f>
        <v>187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77</v>
      </c>
      <c r="BK201" s="183">
        <f>ROUND(I201*H201,2)</f>
        <v>187</v>
      </c>
      <c r="BL201" s="18" t="s">
        <v>155</v>
      </c>
      <c r="BM201" s="182" t="s">
        <v>393</v>
      </c>
    </row>
    <row r="202" s="13" customFormat="1">
      <c r="A202" s="13"/>
      <c r="B202" s="184"/>
      <c r="C202" s="13"/>
      <c r="D202" s="185" t="s">
        <v>157</v>
      </c>
      <c r="E202" s="186" t="s">
        <v>1</v>
      </c>
      <c r="F202" s="187" t="s">
        <v>394</v>
      </c>
      <c r="G202" s="13"/>
      <c r="H202" s="188">
        <v>0.10000000000000001</v>
      </c>
      <c r="I202" s="13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157</v>
      </c>
      <c r="AU202" s="186" t="s">
        <v>79</v>
      </c>
      <c r="AV202" s="13" t="s">
        <v>79</v>
      </c>
      <c r="AW202" s="13" t="s">
        <v>27</v>
      </c>
      <c r="AX202" s="13" t="s">
        <v>77</v>
      </c>
      <c r="AY202" s="186" t="s">
        <v>148</v>
      </c>
    </row>
    <row r="203" s="2" customFormat="1" ht="16.5" customHeight="1">
      <c r="A203" s="31"/>
      <c r="B203" s="171"/>
      <c r="C203" s="210" t="s">
        <v>395</v>
      </c>
      <c r="D203" s="210" t="s">
        <v>302</v>
      </c>
      <c r="E203" s="211" t="s">
        <v>396</v>
      </c>
      <c r="F203" s="212" t="s">
        <v>397</v>
      </c>
      <c r="G203" s="213" t="s">
        <v>193</v>
      </c>
      <c r="H203" s="214">
        <v>0.050000000000000003</v>
      </c>
      <c r="I203" s="215">
        <v>4960</v>
      </c>
      <c r="J203" s="215">
        <f>ROUND(I203*H203,2)</f>
        <v>248</v>
      </c>
      <c r="K203" s="212" t="s">
        <v>286</v>
      </c>
      <c r="L203" s="216"/>
      <c r="M203" s="217" t="s">
        <v>1</v>
      </c>
      <c r="N203" s="218" t="s">
        <v>35</v>
      </c>
      <c r="O203" s="180">
        <v>0</v>
      </c>
      <c r="P203" s="180">
        <f>O203*H203</f>
        <v>0</v>
      </c>
      <c r="Q203" s="180">
        <v>0.021899999999999999</v>
      </c>
      <c r="R203" s="180">
        <f>Q203*H203</f>
        <v>0.0010950000000000001</v>
      </c>
      <c r="S203" s="180">
        <v>0</v>
      </c>
      <c r="T203" s="18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2" t="s">
        <v>305</v>
      </c>
      <c r="AT203" s="182" t="s">
        <v>302</v>
      </c>
      <c r="AU203" s="182" t="s">
        <v>79</v>
      </c>
      <c r="AY203" s="18" t="s">
        <v>148</v>
      </c>
      <c r="BE203" s="183">
        <f>IF(N203="základní",J203,0)</f>
        <v>248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77</v>
      </c>
      <c r="BK203" s="183">
        <f>ROUND(I203*H203,2)</f>
        <v>248</v>
      </c>
      <c r="BL203" s="18" t="s">
        <v>155</v>
      </c>
      <c r="BM203" s="182" t="s">
        <v>398</v>
      </c>
    </row>
    <row r="204" s="2" customFormat="1" ht="16.5" customHeight="1">
      <c r="A204" s="31"/>
      <c r="B204" s="171"/>
      <c r="C204" s="210" t="s">
        <v>399</v>
      </c>
      <c r="D204" s="210" t="s">
        <v>302</v>
      </c>
      <c r="E204" s="211" t="s">
        <v>400</v>
      </c>
      <c r="F204" s="212" t="s">
        <v>397</v>
      </c>
      <c r="G204" s="213" t="s">
        <v>193</v>
      </c>
      <c r="H204" s="214">
        <v>0.050000000000000003</v>
      </c>
      <c r="I204" s="215">
        <v>7000</v>
      </c>
      <c r="J204" s="215">
        <f>ROUND(I204*H204,2)</f>
        <v>350</v>
      </c>
      <c r="K204" s="212" t="s">
        <v>1</v>
      </c>
      <c r="L204" s="216"/>
      <c r="M204" s="217" t="s">
        <v>1</v>
      </c>
      <c r="N204" s="218" t="s">
        <v>35</v>
      </c>
      <c r="O204" s="180">
        <v>0</v>
      </c>
      <c r="P204" s="180">
        <f>O204*H204</f>
        <v>0</v>
      </c>
      <c r="Q204" s="180">
        <v>0.021899999999999999</v>
      </c>
      <c r="R204" s="180">
        <f>Q204*H204</f>
        <v>0.0010950000000000001</v>
      </c>
      <c r="S204" s="180">
        <v>0</v>
      </c>
      <c r="T204" s="18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305</v>
      </c>
      <c r="AT204" s="182" t="s">
        <v>302</v>
      </c>
      <c r="AU204" s="182" t="s">
        <v>79</v>
      </c>
      <c r="AY204" s="18" t="s">
        <v>148</v>
      </c>
      <c r="BE204" s="183">
        <f>IF(N204="základní",J204,0)</f>
        <v>350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77</v>
      </c>
      <c r="BK204" s="183">
        <f>ROUND(I204*H204,2)</f>
        <v>350</v>
      </c>
      <c r="BL204" s="18" t="s">
        <v>155</v>
      </c>
      <c r="BM204" s="182" t="s">
        <v>401</v>
      </c>
    </row>
    <row r="205" s="2" customFormat="1" ht="16.5" customHeight="1">
      <c r="A205" s="31"/>
      <c r="B205" s="171"/>
      <c r="C205" s="172" t="s">
        <v>402</v>
      </c>
      <c r="D205" s="172" t="s">
        <v>151</v>
      </c>
      <c r="E205" s="173" t="s">
        <v>403</v>
      </c>
      <c r="F205" s="174" t="s">
        <v>404</v>
      </c>
      <c r="G205" s="175" t="s">
        <v>225</v>
      </c>
      <c r="H205" s="176">
        <v>0.25</v>
      </c>
      <c r="I205" s="177">
        <v>2250</v>
      </c>
      <c r="J205" s="177">
        <f>ROUND(I205*H205,2)</f>
        <v>562.5</v>
      </c>
      <c r="K205" s="174" t="s">
        <v>1</v>
      </c>
      <c r="L205" s="32"/>
      <c r="M205" s="178" t="s">
        <v>1</v>
      </c>
      <c r="N205" s="179" t="s">
        <v>35</v>
      </c>
      <c r="O205" s="180">
        <v>0.5</v>
      </c>
      <c r="P205" s="180">
        <f>O205*H205</f>
        <v>0.125</v>
      </c>
      <c r="Q205" s="180">
        <v>0.00158</v>
      </c>
      <c r="R205" s="180">
        <f>Q205*H205</f>
        <v>0.00039500000000000001</v>
      </c>
      <c r="S205" s="180">
        <v>0</v>
      </c>
      <c r="T205" s="18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155</v>
      </c>
      <c r="AT205" s="182" t="s">
        <v>151</v>
      </c>
      <c r="AU205" s="182" t="s">
        <v>79</v>
      </c>
      <c r="AY205" s="18" t="s">
        <v>148</v>
      </c>
      <c r="BE205" s="183">
        <f>IF(N205="základní",J205,0)</f>
        <v>562.5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77</v>
      </c>
      <c r="BK205" s="183">
        <f>ROUND(I205*H205,2)</f>
        <v>562.5</v>
      </c>
      <c r="BL205" s="18" t="s">
        <v>155</v>
      </c>
      <c r="BM205" s="182" t="s">
        <v>405</v>
      </c>
    </row>
    <row r="206" s="13" customFormat="1">
      <c r="A206" s="13"/>
      <c r="B206" s="184"/>
      <c r="C206" s="13"/>
      <c r="D206" s="185" t="s">
        <v>157</v>
      </c>
      <c r="E206" s="186" t="s">
        <v>1</v>
      </c>
      <c r="F206" s="187" t="s">
        <v>406</v>
      </c>
      <c r="G206" s="13"/>
      <c r="H206" s="188">
        <v>0.25</v>
      </c>
      <c r="I206" s="13"/>
      <c r="J206" s="13"/>
      <c r="K206" s="13"/>
      <c r="L206" s="184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157</v>
      </c>
      <c r="AU206" s="186" t="s">
        <v>79</v>
      </c>
      <c r="AV206" s="13" t="s">
        <v>79</v>
      </c>
      <c r="AW206" s="13" t="s">
        <v>27</v>
      </c>
      <c r="AX206" s="13" t="s">
        <v>77</v>
      </c>
      <c r="AY206" s="186" t="s">
        <v>148</v>
      </c>
    </row>
    <row r="207" s="2" customFormat="1" ht="16.5" customHeight="1">
      <c r="A207" s="31"/>
      <c r="B207" s="171"/>
      <c r="C207" s="172" t="s">
        <v>407</v>
      </c>
      <c r="D207" s="172" t="s">
        <v>151</v>
      </c>
      <c r="E207" s="173" t="s">
        <v>408</v>
      </c>
      <c r="F207" s="174" t="s">
        <v>409</v>
      </c>
      <c r="G207" s="175" t="s">
        <v>225</v>
      </c>
      <c r="H207" s="176">
        <v>0.25</v>
      </c>
      <c r="I207" s="177">
        <v>4640</v>
      </c>
      <c r="J207" s="177">
        <f>ROUND(I207*H207,2)</f>
        <v>1160</v>
      </c>
      <c r="K207" s="174" t="s">
        <v>286</v>
      </c>
      <c r="L207" s="32"/>
      <c r="M207" s="178" t="s">
        <v>1</v>
      </c>
      <c r="N207" s="179" t="s">
        <v>35</v>
      </c>
      <c r="O207" s="180">
        <v>0.90000000000000002</v>
      </c>
      <c r="P207" s="180">
        <f>O207*H207</f>
        <v>0.22500000000000001</v>
      </c>
      <c r="Q207" s="180">
        <v>0.013820000000000001</v>
      </c>
      <c r="R207" s="180">
        <f>Q207*H207</f>
        <v>0.0034550000000000002</v>
      </c>
      <c r="S207" s="180">
        <v>0</v>
      </c>
      <c r="T207" s="18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2" t="s">
        <v>155</v>
      </c>
      <c r="AT207" s="182" t="s">
        <v>151</v>
      </c>
      <c r="AU207" s="182" t="s">
        <v>79</v>
      </c>
      <c r="AY207" s="18" t="s">
        <v>148</v>
      </c>
      <c r="BE207" s="183">
        <f>IF(N207="základní",J207,0)</f>
        <v>1160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77</v>
      </c>
      <c r="BK207" s="183">
        <f>ROUND(I207*H207,2)</f>
        <v>1160</v>
      </c>
      <c r="BL207" s="18" t="s">
        <v>155</v>
      </c>
      <c r="BM207" s="182" t="s">
        <v>410</v>
      </c>
    </row>
    <row r="208" s="2" customFormat="1" ht="16.5" customHeight="1">
      <c r="A208" s="31"/>
      <c r="B208" s="171"/>
      <c r="C208" s="172" t="s">
        <v>411</v>
      </c>
      <c r="D208" s="172" t="s">
        <v>151</v>
      </c>
      <c r="E208" s="173" t="s">
        <v>412</v>
      </c>
      <c r="F208" s="174" t="s">
        <v>413</v>
      </c>
      <c r="G208" s="175" t="s">
        <v>225</v>
      </c>
      <c r="H208" s="176">
        <v>0.14999999999999999</v>
      </c>
      <c r="I208" s="177">
        <v>1800</v>
      </c>
      <c r="J208" s="177">
        <f>ROUND(I208*H208,2)</f>
        <v>270</v>
      </c>
      <c r="K208" s="174" t="s">
        <v>286</v>
      </c>
      <c r="L208" s="32"/>
      <c r="M208" s="178" t="s">
        <v>1</v>
      </c>
      <c r="N208" s="179" t="s">
        <v>35</v>
      </c>
      <c r="O208" s="180">
        <v>1.1000000000000001</v>
      </c>
      <c r="P208" s="180">
        <f>O208*H208</f>
        <v>0.16500000000000001</v>
      </c>
      <c r="Q208" s="180">
        <v>0.01197</v>
      </c>
      <c r="R208" s="180">
        <f>Q208*H208</f>
        <v>0.0017954999999999998</v>
      </c>
      <c r="S208" s="180">
        <v>0</v>
      </c>
      <c r="T208" s="18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155</v>
      </c>
      <c r="AT208" s="182" t="s">
        <v>151</v>
      </c>
      <c r="AU208" s="182" t="s">
        <v>79</v>
      </c>
      <c r="AY208" s="18" t="s">
        <v>148</v>
      </c>
      <c r="BE208" s="183">
        <f>IF(N208="základní",J208,0)</f>
        <v>270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77</v>
      </c>
      <c r="BK208" s="183">
        <f>ROUND(I208*H208,2)</f>
        <v>270</v>
      </c>
      <c r="BL208" s="18" t="s">
        <v>155</v>
      </c>
      <c r="BM208" s="182" t="s">
        <v>414</v>
      </c>
    </row>
    <row r="209" s="13" customFormat="1">
      <c r="A209" s="13"/>
      <c r="B209" s="184"/>
      <c r="C209" s="13"/>
      <c r="D209" s="185" t="s">
        <v>157</v>
      </c>
      <c r="E209" s="186" t="s">
        <v>1</v>
      </c>
      <c r="F209" s="187" t="s">
        <v>415</v>
      </c>
      <c r="G209" s="13"/>
      <c r="H209" s="188">
        <v>0.14999999999999999</v>
      </c>
      <c r="I209" s="13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157</v>
      </c>
      <c r="AU209" s="186" t="s">
        <v>79</v>
      </c>
      <c r="AV209" s="13" t="s">
        <v>79</v>
      </c>
      <c r="AW209" s="13" t="s">
        <v>27</v>
      </c>
      <c r="AX209" s="13" t="s">
        <v>77</v>
      </c>
      <c r="AY209" s="186" t="s">
        <v>148</v>
      </c>
    </row>
    <row r="210" s="2" customFormat="1" ht="16.5" customHeight="1">
      <c r="A210" s="31"/>
      <c r="B210" s="171"/>
      <c r="C210" s="172" t="s">
        <v>416</v>
      </c>
      <c r="D210" s="172" t="s">
        <v>151</v>
      </c>
      <c r="E210" s="173" t="s">
        <v>417</v>
      </c>
      <c r="F210" s="174" t="s">
        <v>418</v>
      </c>
      <c r="G210" s="175" t="s">
        <v>225</v>
      </c>
      <c r="H210" s="176">
        <v>0.40000000000000002</v>
      </c>
      <c r="I210" s="177">
        <v>2000</v>
      </c>
      <c r="J210" s="177">
        <f>ROUND(I210*H210,2)</f>
        <v>800</v>
      </c>
      <c r="K210" s="174" t="s">
        <v>1</v>
      </c>
      <c r="L210" s="32"/>
      <c r="M210" s="178" t="s">
        <v>1</v>
      </c>
      <c r="N210" s="179" t="s">
        <v>35</v>
      </c>
      <c r="O210" s="180">
        <v>0</v>
      </c>
      <c r="P210" s="180">
        <f>O210*H210</f>
        <v>0</v>
      </c>
      <c r="Q210" s="180">
        <v>0.01525</v>
      </c>
      <c r="R210" s="180">
        <f>Q210*H210</f>
        <v>0.0061000000000000004</v>
      </c>
      <c r="S210" s="180">
        <v>0</v>
      </c>
      <c r="T210" s="18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2" t="s">
        <v>155</v>
      </c>
      <c r="AT210" s="182" t="s">
        <v>151</v>
      </c>
      <c r="AU210" s="182" t="s">
        <v>79</v>
      </c>
      <c r="AY210" s="18" t="s">
        <v>148</v>
      </c>
      <c r="BE210" s="183">
        <f>IF(N210="základní",J210,0)</f>
        <v>800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77</v>
      </c>
      <c r="BK210" s="183">
        <f>ROUND(I210*H210,2)</f>
        <v>800</v>
      </c>
      <c r="BL210" s="18" t="s">
        <v>155</v>
      </c>
      <c r="BM210" s="182" t="s">
        <v>419</v>
      </c>
    </row>
    <row r="211" s="13" customFormat="1">
      <c r="A211" s="13"/>
      <c r="B211" s="184"/>
      <c r="C211" s="13"/>
      <c r="D211" s="185" t="s">
        <v>157</v>
      </c>
      <c r="E211" s="186" t="s">
        <v>1</v>
      </c>
      <c r="F211" s="187" t="s">
        <v>420</v>
      </c>
      <c r="G211" s="13"/>
      <c r="H211" s="188">
        <v>-0.050000000000000003</v>
      </c>
      <c r="I211" s="13"/>
      <c r="J211" s="13"/>
      <c r="K211" s="13"/>
      <c r="L211" s="184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157</v>
      </c>
      <c r="AU211" s="186" t="s">
        <v>79</v>
      </c>
      <c r="AV211" s="13" t="s">
        <v>79</v>
      </c>
      <c r="AW211" s="13" t="s">
        <v>27</v>
      </c>
      <c r="AX211" s="13" t="s">
        <v>70</v>
      </c>
      <c r="AY211" s="186" t="s">
        <v>148</v>
      </c>
    </row>
    <row r="212" s="13" customFormat="1">
      <c r="A212" s="13"/>
      <c r="B212" s="184"/>
      <c r="C212" s="13"/>
      <c r="D212" s="185" t="s">
        <v>157</v>
      </c>
      <c r="E212" s="186" t="s">
        <v>1</v>
      </c>
      <c r="F212" s="187" t="s">
        <v>421</v>
      </c>
      <c r="G212" s="13"/>
      <c r="H212" s="188">
        <v>0.45000000000000001</v>
      </c>
      <c r="I212" s="13"/>
      <c r="J212" s="13"/>
      <c r="K212" s="13"/>
      <c r="L212" s="184"/>
      <c r="M212" s="189"/>
      <c r="N212" s="190"/>
      <c r="O212" s="190"/>
      <c r="P212" s="190"/>
      <c r="Q212" s="190"/>
      <c r="R212" s="190"/>
      <c r="S212" s="190"/>
      <c r="T212" s="19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157</v>
      </c>
      <c r="AU212" s="186" t="s">
        <v>79</v>
      </c>
      <c r="AV212" s="13" t="s">
        <v>79</v>
      </c>
      <c r="AW212" s="13" t="s">
        <v>27</v>
      </c>
      <c r="AX212" s="13" t="s">
        <v>70</v>
      </c>
      <c r="AY212" s="186" t="s">
        <v>148</v>
      </c>
    </row>
    <row r="213" s="15" customFormat="1">
      <c r="A213" s="15"/>
      <c r="B213" s="199"/>
      <c r="C213" s="15"/>
      <c r="D213" s="185" t="s">
        <v>157</v>
      </c>
      <c r="E213" s="200" t="s">
        <v>1</v>
      </c>
      <c r="F213" s="201" t="s">
        <v>164</v>
      </c>
      <c r="G213" s="15"/>
      <c r="H213" s="202">
        <v>0.40000000000000002</v>
      </c>
      <c r="I213" s="15"/>
      <c r="J213" s="15"/>
      <c r="K213" s="15"/>
      <c r="L213" s="199"/>
      <c r="M213" s="203"/>
      <c r="N213" s="204"/>
      <c r="O213" s="204"/>
      <c r="P213" s="204"/>
      <c r="Q213" s="204"/>
      <c r="R213" s="204"/>
      <c r="S213" s="204"/>
      <c r="T213" s="20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00" t="s">
        <v>157</v>
      </c>
      <c r="AU213" s="200" t="s">
        <v>79</v>
      </c>
      <c r="AV213" s="15" t="s">
        <v>165</v>
      </c>
      <c r="AW213" s="15" t="s">
        <v>27</v>
      </c>
      <c r="AX213" s="15" t="s">
        <v>77</v>
      </c>
      <c r="AY213" s="200" t="s">
        <v>148</v>
      </c>
    </row>
    <row r="214" s="2" customFormat="1" ht="16.5" customHeight="1">
      <c r="A214" s="31"/>
      <c r="B214" s="171"/>
      <c r="C214" s="172" t="s">
        <v>305</v>
      </c>
      <c r="D214" s="172" t="s">
        <v>151</v>
      </c>
      <c r="E214" s="173" t="s">
        <v>422</v>
      </c>
      <c r="F214" s="174" t="s">
        <v>423</v>
      </c>
      <c r="G214" s="175" t="s">
        <v>225</v>
      </c>
      <c r="H214" s="176">
        <v>0.050000000000000003</v>
      </c>
      <c r="I214" s="177">
        <v>4000</v>
      </c>
      <c r="J214" s="177">
        <f>ROUND(I214*H214,2)</f>
        <v>200</v>
      </c>
      <c r="K214" s="174" t="s">
        <v>286</v>
      </c>
      <c r="L214" s="32"/>
      <c r="M214" s="178" t="s">
        <v>1</v>
      </c>
      <c r="N214" s="179" t="s">
        <v>35</v>
      </c>
      <c r="O214" s="180">
        <v>2.54</v>
      </c>
      <c r="P214" s="180">
        <f>O214*H214</f>
        <v>0.127</v>
      </c>
      <c r="Q214" s="180">
        <v>0.01383</v>
      </c>
      <c r="R214" s="180">
        <f>Q214*H214</f>
        <v>0.00069150000000000006</v>
      </c>
      <c r="S214" s="180">
        <v>0</v>
      </c>
      <c r="T214" s="18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2" t="s">
        <v>155</v>
      </c>
      <c r="AT214" s="182" t="s">
        <v>151</v>
      </c>
      <c r="AU214" s="182" t="s">
        <v>79</v>
      </c>
      <c r="AY214" s="18" t="s">
        <v>148</v>
      </c>
      <c r="BE214" s="183">
        <f>IF(N214="základní",J214,0)</f>
        <v>200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77</v>
      </c>
      <c r="BK214" s="183">
        <f>ROUND(I214*H214,2)</f>
        <v>200</v>
      </c>
      <c r="BL214" s="18" t="s">
        <v>155</v>
      </c>
      <c r="BM214" s="182" t="s">
        <v>424</v>
      </c>
    </row>
    <row r="215" s="2" customFormat="1" ht="21.75" customHeight="1">
      <c r="A215" s="31"/>
      <c r="B215" s="171"/>
      <c r="C215" s="172" t="s">
        <v>425</v>
      </c>
      <c r="D215" s="172" t="s">
        <v>151</v>
      </c>
      <c r="E215" s="173" t="s">
        <v>426</v>
      </c>
      <c r="F215" s="174" t="s">
        <v>427</v>
      </c>
      <c r="G215" s="175" t="s">
        <v>225</v>
      </c>
      <c r="H215" s="176">
        <v>0.050000000000000003</v>
      </c>
      <c r="I215" s="177">
        <v>9830</v>
      </c>
      <c r="J215" s="177">
        <f>ROUND(I215*H215,2)</f>
        <v>491.5</v>
      </c>
      <c r="K215" s="174" t="s">
        <v>286</v>
      </c>
      <c r="L215" s="32"/>
      <c r="M215" s="178" t="s">
        <v>1</v>
      </c>
      <c r="N215" s="179" t="s">
        <v>35</v>
      </c>
      <c r="O215" s="180">
        <v>4.3700000000000001</v>
      </c>
      <c r="P215" s="180">
        <f>O215*H215</f>
        <v>0.21850000000000003</v>
      </c>
      <c r="Q215" s="180">
        <v>0.036459999999999999</v>
      </c>
      <c r="R215" s="180">
        <f>Q215*H215</f>
        <v>0.001823</v>
      </c>
      <c r="S215" s="180">
        <v>0</v>
      </c>
      <c r="T215" s="18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2" t="s">
        <v>155</v>
      </c>
      <c r="AT215" s="182" t="s">
        <v>151</v>
      </c>
      <c r="AU215" s="182" t="s">
        <v>79</v>
      </c>
      <c r="AY215" s="18" t="s">
        <v>148</v>
      </c>
      <c r="BE215" s="183">
        <f>IF(N215="základní",J215,0)</f>
        <v>491.5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77</v>
      </c>
      <c r="BK215" s="183">
        <f>ROUND(I215*H215,2)</f>
        <v>491.5</v>
      </c>
      <c r="BL215" s="18" t="s">
        <v>155</v>
      </c>
      <c r="BM215" s="182" t="s">
        <v>428</v>
      </c>
    </row>
    <row r="216" s="2" customFormat="1" ht="16.5" customHeight="1">
      <c r="A216" s="31"/>
      <c r="B216" s="171"/>
      <c r="C216" s="172" t="s">
        <v>429</v>
      </c>
      <c r="D216" s="172" t="s">
        <v>151</v>
      </c>
      <c r="E216" s="173" t="s">
        <v>430</v>
      </c>
      <c r="F216" s="174" t="s">
        <v>431</v>
      </c>
      <c r="G216" s="175" t="s">
        <v>225</v>
      </c>
      <c r="H216" s="176">
        <v>0.050000000000000003</v>
      </c>
      <c r="I216" s="177">
        <v>1390</v>
      </c>
      <c r="J216" s="177">
        <f>ROUND(I216*H216,2)</f>
        <v>69.5</v>
      </c>
      <c r="K216" s="174" t="s">
        <v>286</v>
      </c>
      <c r="L216" s="32"/>
      <c r="M216" s="178" t="s">
        <v>1</v>
      </c>
      <c r="N216" s="179" t="s">
        <v>35</v>
      </c>
      <c r="O216" s="180">
        <v>0.25</v>
      </c>
      <c r="P216" s="180">
        <f>O216*H216</f>
        <v>0.012500000000000001</v>
      </c>
      <c r="Q216" s="180">
        <v>0.0011000000000000001</v>
      </c>
      <c r="R216" s="180">
        <f>Q216*H216</f>
        <v>5.5000000000000009E-05</v>
      </c>
      <c r="S216" s="180">
        <v>0</v>
      </c>
      <c r="T216" s="181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2" t="s">
        <v>155</v>
      </c>
      <c r="AT216" s="182" t="s">
        <v>151</v>
      </c>
      <c r="AU216" s="182" t="s">
        <v>79</v>
      </c>
      <c r="AY216" s="18" t="s">
        <v>148</v>
      </c>
      <c r="BE216" s="183">
        <f>IF(N216="základní",J216,0)</f>
        <v>69.5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77</v>
      </c>
      <c r="BK216" s="183">
        <f>ROUND(I216*H216,2)</f>
        <v>69.5</v>
      </c>
      <c r="BL216" s="18" t="s">
        <v>155</v>
      </c>
      <c r="BM216" s="182" t="s">
        <v>432</v>
      </c>
    </row>
    <row r="217" s="2" customFormat="1" ht="16.5" customHeight="1">
      <c r="A217" s="31"/>
      <c r="B217" s="171"/>
      <c r="C217" s="172" t="s">
        <v>433</v>
      </c>
      <c r="D217" s="172" t="s">
        <v>151</v>
      </c>
      <c r="E217" s="173" t="s">
        <v>434</v>
      </c>
      <c r="F217" s="174" t="s">
        <v>431</v>
      </c>
      <c r="G217" s="175" t="s">
        <v>225</v>
      </c>
      <c r="H217" s="176">
        <v>0.050000000000000003</v>
      </c>
      <c r="I217" s="177">
        <v>1690</v>
      </c>
      <c r="J217" s="177">
        <f>ROUND(I217*H217,2)</f>
        <v>84.5</v>
      </c>
      <c r="K217" s="174" t="s">
        <v>1</v>
      </c>
      <c r="L217" s="32"/>
      <c r="M217" s="178" t="s">
        <v>1</v>
      </c>
      <c r="N217" s="179" t="s">
        <v>35</v>
      </c>
      <c r="O217" s="180">
        <v>0.25</v>
      </c>
      <c r="P217" s="180">
        <f>O217*H217</f>
        <v>0.012500000000000001</v>
      </c>
      <c r="Q217" s="180">
        <v>0.0011000000000000001</v>
      </c>
      <c r="R217" s="180">
        <f>Q217*H217</f>
        <v>5.5000000000000009E-05</v>
      </c>
      <c r="S217" s="180">
        <v>0</v>
      </c>
      <c r="T217" s="18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2" t="s">
        <v>155</v>
      </c>
      <c r="AT217" s="182" t="s">
        <v>151</v>
      </c>
      <c r="AU217" s="182" t="s">
        <v>79</v>
      </c>
      <c r="AY217" s="18" t="s">
        <v>148</v>
      </c>
      <c r="BE217" s="183">
        <f>IF(N217="základní",J217,0)</f>
        <v>84.5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77</v>
      </c>
      <c r="BK217" s="183">
        <f>ROUND(I217*H217,2)</f>
        <v>84.5</v>
      </c>
      <c r="BL217" s="18" t="s">
        <v>155</v>
      </c>
      <c r="BM217" s="182" t="s">
        <v>435</v>
      </c>
    </row>
    <row r="218" s="2" customFormat="1" ht="16.5" customHeight="1">
      <c r="A218" s="31"/>
      <c r="B218" s="171"/>
      <c r="C218" s="172" t="s">
        <v>436</v>
      </c>
      <c r="D218" s="172" t="s">
        <v>151</v>
      </c>
      <c r="E218" s="173" t="s">
        <v>437</v>
      </c>
      <c r="F218" s="174" t="s">
        <v>431</v>
      </c>
      <c r="G218" s="175" t="s">
        <v>225</v>
      </c>
      <c r="H218" s="176">
        <v>0.050000000000000003</v>
      </c>
      <c r="I218" s="177">
        <v>2300</v>
      </c>
      <c r="J218" s="177">
        <f>ROUND(I218*H218,2)</f>
        <v>115</v>
      </c>
      <c r="K218" s="174" t="s">
        <v>1</v>
      </c>
      <c r="L218" s="32"/>
      <c r="M218" s="178" t="s">
        <v>1</v>
      </c>
      <c r="N218" s="179" t="s">
        <v>35</v>
      </c>
      <c r="O218" s="180">
        <v>0.25</v>
      </c>
      <c r="P218" s="180">
        <f>O218*H218</f>
        <v>0.012500000000000001</v>
      </c>
      <c r="Q218" s="180">
        <v>0.0011000000000000001</v>
      </c>
      <c r="R218" s="180">
        <f>Q218*H218</f>
        <v>5.5000000000000009E-05</v>
      </c>
      <c r="S218" s="180">
        <v>0</v>
      </c>
      <c r="T218" s="18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155</v>
      </c>
      <c r="AT218" s="182" t="s">
        <v>151</v>
      </c>
      <c r="AU218" s="182" t="s">
        <v>79</v>
      </c>
      <c r="AY218" s="18" t="s">
        <v>148</v>
      </c>
      <c r="BE218" s="183">
        <f>IF(N218="základní",J218,0)</f>
        <v>115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77</v>
      </c>
      <c r="BK218" s="183">
        <f>ROUND(I218*H218,2)</f>
        <v>115</v>
      </c>
      <c r="BL218" s="18" t="s">
        <v>155</v>
      </c>
      <c r="BM218" s="182" t="s">
        <v>438</v>
      </c>
    </row>
    <row r="219" s="2" customFormat="1" ht="16.5" customHeight="1">
      <c r="A219" s="31"/>
      <c r="B219" s="171"/>
      <c r="C219" s="172" t="s">
        <v>439</v>
      </c>
      <c r="D219" s="172" t="s">
        <v>151</v>
      </c>
      <c r="E219" s="173" t="s">
        <v>440</v>
      </c>
      <c r="F219" s="174" t="s">
        <v>441</v>
      </c>
      <c r="G219" s="175" t="s">
        <v>225</v>
      </c>
      <c r="H219" s="176">
        <v>0.20000000000000001</v>
      </c>
      <c r="I219" s="177">
        <v>937</v>
      </c>
      <c r="J219" s="177">
        <f>ROUND(I219*H219,2)</f>
        <v>187.40000000000001</v>
      </c>
      <c r="K219" s="174" t="s">
        <v>286</v>
      </c>
      <c r="L219" s="32"/>
      <c r="M219" s="178" t="s">
        <v>1</v>
      </c>
      <c r="N219" s="179" t="s">
        <v>35</v>
      </c>
      <c r="O219" s="180">
        <v>1.5</v>
      </c>
      <c r="P219" s="180">
        <f>O219*H219</f>
        <v>0.30000000000000004</v>
      </c>
      <c r="Q219" s="180">
        <v>0.00064000000000000005</v>
      </c>
      <c r="R219" s="180">
        <f>Q219*H219</f>
        <v>0.00012800000000000002</v>
      </c>
      <c r="S219" s="180">
        <v>0</v>
      </c>
      <c r="T219" s="18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155</v>
      </c>
      <c r="AT219" s="182" t="s">
        <v>151</v>
      </c>
      <c r="AU219" s="182" t="s">
        <v>79</v>
      </c>
      <c r="AY219" s="18" t="s">
        <v>148</v>
      </c>
      <c r="BE219" s="183">
        <f>IF(N219="základní",J219,0)</f>
        <v>187.40000000000001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77</v>
      </c>
      <c r="BK219" s="183">
        <f>ROUND(I219*H219,2)</f>
        <v>187.40000000000001</v>
      </c>
      <c r="BL219" s="18" t="s">
        <v>155</v>
      </c>
      <c r="BM219" s="182" t="s">
        <v>442</v>
      </c>
    </row>
    <row r="220" s="13" customFormat="1">
      <c r="A220" s="13"/>
      <c r="B220" s="184"/>
      <c r="C220" s="13"/>
      <c r="D220" s="185" t="s">
        <v>157</v>
      </c>
      <c r="E220" s="186" t="s">
        <v>1</v>
      </c>
      <c r="F220" s="187" t="s">
        <v>443</v>
      </c>
      <c r="G220" s="13"/>
      <c r="H220" s="188">
        <v>0.20000000000000001</v>
      </c>
      <c r="I220" s="13"/>
      <c r="J220" s="13"/>
      <c r="K220" s="13"/>
      <c r="L220" s="184"/>
      <c r="M220" s="189"/>
      <c r="N220" s="190"/>
      <c r="O220" s="190"/>
      <c r="P220" s="190"/>
      <c r="Q220" s="190"/>
      <c r="R220" s="190"/>
      <c r="S220" s="190"/>
      <c r="T220" s="19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6" t="s">
        <v>157</v>
      </c>
      <c r="AU220" s="186" t="s">
        <v>79</v>
      </c>
      <c r="AV220" s="13" t="s">
        <v>79</v>
      </c>
      <c r="AW220" s="13" t="s">
        <v>27</v>
      </c>
      <c r="AX220" s="13" t="s">
        <v>77</v>
      </c>
      <c r="AY220" s="186" t="s">
        <v>148</v>
      </c>
    </row>
    <row r="221" s="2" customFormat="1" ht="16.5" customHeight="1">
      <c r="A221" s="31"/>
      <c r="B221" s="171"/>
      <c r="C221" s="210" t="s">
        <v>444</v>
      </c>
      <c r="D221" s="210" t="s">
        <v>302</v>
      </c>
      <c r="E221" s="211" t="s">
        <v>445</v>
      </c>
      <c r="F221" s="212" t="s">
        <v>446</v>
      </c>
      <c r="G221" s="213" t="s">
        <v>193</v>
      </c>
      <c r="H221" s="214">
        <v>0.20000000000000001</v>
      </c>
      <c r="I221" s="215">
        <v>3600</v>
      </c>
      <c r="J221" s="215">
        <f>ROUND(I221*H221,2)</f>
        <v>720</v>
      </c>
      <c r="K221" s="212" t="s">
        <v>286</v>
      </c>
      <c r="L221" s="216"/>
      <c r="M221" s="217" t="s">
        <v>1</v>
      </c>
      <c r="N221" s="218" t="s">
        <v>35</v>
      </c>
      <c r="O221" s="180">
        <v>0</v>
      </c>
      <c r="P221" s="180">
        <f>O221*H221</f>
        <v>0</v>
      </c>
      <c r="Q221" s="180">
        <v>0.0036900000000000001</v>
      </c>
      <c r="R221" s="180">
        <f>Q221*H221</f>
        <v>0.00073800000000000005</v>
      </c>
      <c r="S221" s="180">
        <v>0</v>
      </c>
      <c r="T221" s="18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305</v>
      </c>
      <c r="AT221" s="182" t="s">
        <v>302</v>
      </c>
      <c r="AU221" s="182" t="s">
        <v>79</v>
      </c>
      <c r="AY221" s="18" t="s">
        <v>148</v>
      </c>
      <c r="BE221" s="183">
        <f>IF(N221="základní",J221,0)</f>
        <v>720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77</v>
      </c>
      <c r="BK221" s="183">
        <f>ROUND(I221*H221,2)</f>
        <v>720</v>
      </c>
      <c r="BL221" s="18" t="s">
        <v>155</v>
      </c>
      <c r="BM221" s="182" t="s">
        <v>447</v>
      </c>
    </row>
    <row r="222" s="2" customFormat="1" ht="16.5" customHeight="1">
      <c r="A222" s="31"/>
      <c r="B222" s="171"/>
      <c r="C222" s="172" t="s">
        <v>448</v>
      </c>
      <c r="D222" s="172" t="s">
        <v>151</v>
      </c>
      <c r="E222" s="173" t="s">
        <v>449</v>
      </c>
      <c r="F222" s="174" t="s">
        <v>450</v>
      </c>
      <c r="G222" s="175" t="s">
        <v>193</v>
      </c>
      <c r="H222" s="176">
        <v>0.55000000000000004</v>
      </c>
      <c r="I222" s="177">
        <v>203</v>
      </c>
      <c r="J222" s="177">
        <f>ROUND(I222*H222,2)</f>
        <v>111.65000000000001</v>
      </c>
      <c r="K222" s="174" t="s">
        <v>286</v>
      </c>
      <c r="L222" s="32"/>
      <c r="M222" s="178" t="s">
        <v>1</v>
      </c>
      <c r="N222" s="179" t="s">
        <v>35</v>
      </c>
      <c r="O222" s="180">
        <v>0.29999999999999999</v>
      </c>
      <c r="P222" s="180">
        <f>O222*H222</f>
        <v>0.16500000000000001</v>
      </c>
      <c r="Q222" s="180">
        <v>0.00016000000000000001</v>
      </c>
      <c r="R222" s="180">
        <f>Q222*H222</f>
        <v>8.8000000000000011E-05</v>
      </c>
      <c r="S222" s="180">
        <v>0</v>
      </c>
      <c r="T222" s="18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155</v>
      </c>
      <c r="AT222" s="182" t="s">
        <v>151</v>
      </c>
      <c r="AU222" s="182" t="s">
        <v>79</v>
      </c>
      <c r="AY222" s="18" t="s">
        <v>148</v>
      </c>
      <c r="BE222" s="183">
        <f>IF(N222="základní",J222,0)</f>
        <v>111.65000000000001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77</v>
      </c>
      <c r="BK222" s="183">
        <f>ROUND(I222*H222,2)</f>
        <v>111.65000000000001</v>
      </c>
      <c r="BL222" s="18" t="s">
        <v>155</v>
      </c>
      <c r="BM222" s="182" t="s">
        <v>451</v>
      </c>
    </row>
    <row r="223" s="13" customFormat="1">
      <c r="A223" s="13"/>
      <c r="B223" s="184"/>
      <c r="C223" s="13"/>
      <c r="D223" s="185" t="s">
        <v>157</v>
      </c>
      <c r="E223" s="186" t="s">
        <v>1</v>
      </c>
      <c r="F223" s="187" t="s">
        <v>452</v>
      </c>
      <c r="G223" s="13"/>
      <c r="H223" s="188">
        <v>0.55000000000000004</v>
      </c>
      <c r="I223" s="13"/>
      <c r="J223" s="13"/>
      <c r="K223" s="13"/>
      <c r="L223" s="184"/>
      <c r="M223" s="189"/>
      <c r="N223" s="190"/>
      <c r="O223" s="190"/>
      <c r="P223" s="190"/>
      <c r="Q223" s="190"/>
      <c r="R223" s="190"/>
      <c r="S223" s="190"/>
      <c r="T223" s="19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6" t="s">
        <v>157</v>
      </c>
      <c r="AU223" s="186" t="s">
        <v>79</v>
      </c>
      <c r="AV223" s="13" t="s">
        <v>79</v>
      </c>
      <c r="AW223" s="13" t="s">
        <v>27</v>
      </c>
      <c r="AX223" s="13" t="s">
        <v>77</v>
      </c>
      <c r="AY223" s="186" t="s">
        <v>148</v>
      </c>
    </row>
    <row r="224" s="2" customFormat="1" ht="16.5" customHeight="1">
      <c r="A224" s="31"/>
      <c r="B224" s="171"/>
      <c r="C224" s="210" t="s">
        <v>453</v>
      </c>
      <c r="D224" s="210" t="s">
        <v>302</v>
      </c>
      <c r="E224" s="211" t="s">
        <v>454</v>
      </c>
      <c r="F224" s="212" t="s">
        <v>455</v>
      </c>
      <c r="G224" s="213" t="s">
        <v>193</v>
      </c>
      <c r="H224" s="214">
        <v>0.55000000000000004</v>
      </c>
      <c r="I224" s="215">
        <v>2300</v>
      </c>
      <c r="J224" s="215">
        <f>ROUND(I224*H224,2)</f>
        <v>1265</v>
      </c>
      <c r="K224" s="212" t="s">
        <v>286</v>
      </c>
      <c r="L224" s="216"/>
      <c r="M224" s="217" t="s">
        <v>1</v>
      </c>
      <c r="N224" s="218" t="s">
        <v>35</v>
      </c>
      <c r="O224" s="180">
        <v>0</v>
      </c>
      <c r="P224" s="180">
        <f>O224*H224</f>
        <v>0</v>
      </c>
      <c r="Q224" s="180">
        <v>0.002</v>
      </c>
      <c r="R224" s="180">
        <f>Q224*H224</f>
        <v>0.0011000000000000001</v>
      </c>
      <c r="S224" s="180">
        <v>0</v>
      </c>
      <c r="T224" s="18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2" t="s">
        <v>305</v>
      </c>
      <c r="AT224" s="182" t="s">
        <v>302</v>
      </c>
      <c r="AU224" s="182" t="s">
        <v>79</v>
      </c>
      <c r="AY224" s="18" t="s">
        <v>148</v>
      </c>
      <c r="BE224" s="183">
        <f>IF(N224="základní",J224,0)</f>
        <v>1265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77</v>
      </c>
      <c r="BK224" s="183">
        <f>ROUND(I224*H224,2)</f>
        <v>1265</v>
      </c>
      <c r="BL224" s="18" t="s">
        <v>155</v>
      </c>
      <c r="BM224" s="182" t="s">
        <v>456</v>
      </c>
    </row>
    <row r="225" s="2" customFormat="1" ht="16.5" customHeight="1">
      <c r="A225" s="31"/>
      <c r="B225" s="171"/>
      <c r="C225" s="172" t="s">
        <v>457</v>
      </c>
      <c r="D225" s="172" t="s">
        <v>151</v>
      </c>
      <c r="E225" s="173" t="s">
        <v>458</v>
      </c>
      <c r="F225" s="174" t="s">
        <v>459</v>
      </c>
      <c r="G225" s="175" t="s">
        <v>225</v>
      </c>
      <c r="H225" s="176">
        <v>0.20000000000000001</v>
      </c>
      <c r="I225" s="177">
        <v>3980</v>
      </c>
      <c r="J225" s="177">
        <f>ROUND(I225*H225,2)</f>
        <v>796</v>
      </c>
      <c r="K225" s="174" t="s">
        <v>286</v>
      </c>
      <c r="L225" s="32"/>
      <c r="M225" s="178" t="s">
        <v>1</v>
      </c>
      <c r="N225" s="179" t="s">
        <v>35</v>
      </c>
      <c r="O225" s="180">
        <v>0.40000000000000002</v>
      </c>
      <c r="P225" s="180">
        <f>O225*H225</f>
        <v>0.080000000000000016</v>
      </c>
      <c r="Q225" s="180">
        <v>0.0018400000000000001</v>
      </c>
      <c r="R225" s="180">
        <f>Q225*H225</f>
        <v>0.00036800000000000005</v>
      </c>
      <c r="S225" s="180">
        <v>0</v>
      </c>
      <c r="T225" s="18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155</v>
      </c>
      <c r="AT225" s="182" t="s">
        <v>151</v>
      </c>
      <c r="AU225" s="182" t="s">
        <v>79</v>
      </c>
      <c r="AY225" s="18" t="s">
        <v>148</v>
      </c>
      <c r="BE225" s="183">
        <f>IF(N225="základní",J225,0)</f>
        <v>796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77</v>
      </c>
      <c r="BK225" s="183">
        <f>ROUND(I225*H225,2)</f>
        <v>796</v>
      </c>
      <c r="BL225" s="18" t="s">
        <v>155</v>
      </c>
      <c r="BM225" s="182" t="s">
        <v>460</v>
      </c>
    </row>
    <row r="226" s="13" customFormat="1">
      <c r="A226" s="13"/>
      <c r="B226" s="184"/>
      <c r="C226" s="13"/>
      <c r="D226" s="185" t="s">
        <v>157</v>
      </c>
      <c r="E226" s="186" t="s">
        <v>1</v>
      </c>
      <c r="F226" s="187" t="s">
        <v>461</v>
      </c>
      <c r="G226" s="13"/>
      <c r="H226" s="188">
        <v>0.20000000000000001</v>
      </c>
      <c r="I226" s="13"/>
      <c r="J226" s="13"/>
      <c r="K226" s="13"/>
      <c r="L226" s="184"/>
      <c r="M226" s="189"/>
      <c r="N226" s="190"/>
      <c r="O226" s="190"/>
      <c r="P226" s="190"/>
      <c r="Q226" s="190"/>
      <c r="R226" s="190"/>
      <c r="S226" s="190"/>
      <c r="T226" s="19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157</v>
      </c>
      <c r="AU226" s="186" t="s">
        <v>79</v>
      </c>
      <c r="AV226" s="13" t="s">
        <v>79</v>
      </c>
      <c r="AW226" s="13" t="s">
        <v>27</v>
      </c>
      <c r="AX226" s="13" t="s">
        <v>77</v>
      </c>
      <c r="AY226" s="186" t="s">
        <v>148</v>
      </c>
    </row>
    <row r="227" s="2" customFormat="1" ht="16.5" customHeight="1">
      <c r="A227" s="31"/>
      <c r="B227" s="171"/>
      <c r="C227" s="172" t="s">
        <v>462</v>
      </c>
      <c r="D227" s="172" t="s">
        <v>151</v>
      </c>
      <c r="E227" s="173" t="s">
        <v>463</v>
      </c>
      <c r="F227" s="174" t="s">
        <v>464</v>
      </c>
      <c r="G227" s="175" t="s">
        <v>225</v>
      </c>
      <c r="H227" s="176">
        <v>0.050000000000000003</v>
      </c>
      <c r="I227" s="177">
        <v>4600</v>
      </c>
      <c r="J227" s="177">
        <f>ROUND(I227*H227,2)</f>
        <v>230</v>
      </c>
      <c r="K227" s="174" t="s">
        <v>1</v>
      </c>
      <c r="L227" s="32"/>
      <c r="M227" s="178" t="s">
        <v>1</v>
      </c>
      <c r="N227" s="179" t="s">
        <v>35</v>
      </c>
      <c r="O227" s="180">
        <v>0</v>
      </c>
      <c r="P227" s="180">
        <f>O227*H227</f>
        <v>0</v>
      </c>
      <c r="Q227" s="180">
        <v>0.0018400000000000001</v>
      </c>
      <c r="R227" s="180">
        <f>Q227*H227</f>
        <v>9.2000000000000014E-05</v>
      </c>
      <c r="S227" s="180">
        <v>0</v>
      </c>
      <c r="T227" s="18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2" t="s">
        <v>155</v>
      </c>
      <c r="AT227" s="182" t="s">
        <v>151</v>
      </c>
      <c r="AU227" s="182" t="s">
        <v>79</v>
      </c>
      <c r="AY227" s="18" t="s">
        <v>148</v>
      </c>
      <c r="BE227" s="183">
        <f>IF(N227="základní",J227,0)</f>
        <v>230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77</v>
      </c>
      <c r="BK227" s="183">
        <f>ROUND(I227*H227,2)</f>
        <v>230</v>
      </c>
      <c r="BL227" s="18" t="s">
        <v>155</v>
      </c>
      <c r="BM227" s="182" t="s">
        <v>465</v>
      </c>
    </row>
    <row r="228" s="13" customFormat="1">
      <c r="A228" s="13"/>
      <c r="B228" s="184"/>
      <c r="C228" s="13"/>
      <c r="D228" s="185" t="s">
        <v>157</v>
      </c>
      <c r="E228" s="186" t="s">
        <v>1</v>
      </c>
      <c r="F228" s="187" t="s">
        <v>466</v>
      </c>
      <c r="G228" s="13"/>
      <c r="H228" s="188">
        <v>-0.050000000000000003</v>
      </c>
      <c r="I228" s="13"/>
      <c r="J228" s="13"/>
      <c r="K228" s="13"/>
      <c r="L228" s="184"/>
      <c r="M228" s="189"/>
      <c r="N228" s="190"/>
      <c r="O228" s="190"/>
      <c r="P228" s="190"/>
      <c r="Q228" s="190"/>
      <c r="R228" s="190"/>
      <c r="S228" s="190"/>
      <c r="T228" s="19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157</v>
      </c>
      <c r="AU228" s="186" t="s">
        <v>79</v>
      </c>
      <c r="AV228" s="13" t="s">
        <v>79</v>
      </c>
      <c r="AW228" s="13" t="s">
        <v>27</v>
      </c>
      <c r="AX228" s="13" t="s">
        <v>70</v>
      </c>
      <c r="AY228" s="186" t="s">
        <v>148</v>
      </c>
    </row>
    <row r="229" s="13" customFormat="1">
      <c r="A229" s="13"/>
      <c r="B229" s="184"/>
      <c r="C229" s="13"/>
      <c r="D229" s="185" t="s">
        <v>157</v>
      </c>
      <c r="E229" s="186" t="s">
        <v>1</v>
      </c>
      <c r="F229" s="187" t="s">
        <v>467</v>
      </c>
      <c r="G229" s="13"/>
      <c r="H229" s="188">
        <v>0.10000000000000001</v>
      </c>
      <c r="I229" s="13"/>
      <c r="J229" s="13"/>
      <c r="K229" s="13"/>
      <c r="L229" s="184"/>
      <c r="M229" s="189"/>
      <c r="N229" s="190"/>
      <c r="O229" s="190"/>
      <c r="P229" s="190"/>
      <c r="Q229" s="190"/>
      <c r="R229" s="190"/>
      <c r="S229" s="190"/>
      <c r="T229" s="19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157</v>
      </c>
      <c r="AU229" s="186" t="s">
        <v>79</v>
      </c>
      <c r="AV229" s="13" t="s">
        <v>79</v>
      </c>
      <c r="AW229" s="13" t="s">
        <v>27</v>
      </c>
      <c r="AX229" s="13" t="s">
        <v>70</v>
      </c>
      <c r="AY229" s="186" t="s">
        <v>148</v>
      </c>
    </row>
    <row r="230" s="15" customFormat="1">
      <c r="A230" s="15"/>
      <c r="B230" s="199"/>
      <c r="C230" s="15"/>
      <c r="D230" s="185" t="s">
        <v>157</v>
      </c>
      <c r="E230" s="200" t="s">
        <v>1</v>
      </c>
      <c r="F230" s="201" t="s">
        <v>164</v>
      </c>
      <c r="G230" s="15"/>
      <c r="H230" s="202">
        <v>0.050000000000000003</v>
      </c>
      <c r="I230" s="15"/>
      <c r="J230" s="15"/>
      <c r="K230" s="15"/>
      <c r="L230" s="199"/>
      <c r="M230" s="203"/>
      <c r="N230" s="204"/>
      <c r="O230" s="204"/>
      <c r="P230" s="204"/>
      <c r="Q230" s="204"/>
      <c r="R230" s="204"/>
      <c r="S230" s="204"/>
      <c r="T230" s="20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00" t="s">
        <v>157</v>
      </c>
      <c r="AU230" s="200" t="s">
        <v>79</v>
      </c>
      <c r="AV230" s="15" t="s">
        <v>165</v>
      </c>
      <c r="AW230" s="15" t="s">
        <v>27</v>
      </c>
      <c r="AX230" s="15" t="s">
        <v>77</v>
      </c>
      <c r="AY230" s="200" t="s">
        <v>148</v>
      </c>
    </row>
    <row r="231" s="2" customFormat="1" ht="16.5" customHeight="1">
      <c r="A231" s="31"/>
      <c r="B231" s="171"/>
      <c r="C231" s="172" t="s">
        <v>468</v>
      </c>
      <c r="D231" s="172" t="s">
        <v>151</v>
      </c>
      <c r="E231" s="173" t="s">
        <v>469</v>
      </c>
      <c r="F231" s="174" t="s">
        <v>470</v>
      </c>
      <c r="G231" s="175" t="s">
        <v>193</v>
      </c>
      <c r="H231" s="176">
        <v>0.55000000000000004</v>
      </c>
      <c r="I231" s="177">
        <v>560</v>
      </c>
      <c r="J231" s="177">
        <f>ROUND(I231*H231,2)</f>
        <v>308</v>
      </c>
      <c r="K231" s="174" t="s">
        <v>1</v>
      </c>
      <c r="L231" s="32"/>
      <c r="M231" s="178" t="s">
        <v>1</v>
      </c>
      <c r="N231" s="179" t="s">
        <v>35</v>
      </c>
      <c r="O231" s="180">
        <v>0</v>
      </c>
      <c r="P231" s="180">
        <f>O231*H231</f>
        <v>0</v>
      </c>
      <c r="Q231" s="180">
        <v>0.00023000000000000001</v>
      </c>
      <c r="R231" s="180">
        <f>Q231*H231</f>
        <v>0.00012650000000000001</v>
      </c>
      <c r="S231" s="180">
        <v>0</v>
      </c>
      <c r="T231" s="18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155</v>
      </c>
      <c r="AT231" s="182" t="s">
        <v>151</v>
      </c>
      <c r="AU231" s="182" t="s">
        <v>79</v>
      </c>
      <c r="AY231" s="18" t="s">
        <v>148</v>
      </c>
      <c r="BE231" s="183">
        <f>IF(N231="základní",J231,0)</f>
        <v>308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77</v>
      </c>
      <c r="BK231" s="183">
        <f>ROUND(I231*H231,2)</f>
        <v>308</v>
      </c>
      <c r="BL231" s="18" t="s">
        <v>155</v>
      </c>
      <c r="BM231" s="182" t="s">
        <v>471</v>
      </c>
    </row>
    <row r="232" s="13" customFormat="1">
      <c r="A232" s="13"/>
      <c r="B232" s="184"/>
      <c r="C232" s="13"/>
      <c r="D232" s="185" t="s">
        <v>157</v>
      </c>
      <c r="E232" s="186" t="s">
        <v>1</v>
      </c>
      <c r="F232" s="187" t="s">
        <v>472</v>
      </c>
      <c r="G232" s="13"/>
      <c r="H232" s="188">
        <v>-0.10000000000000001</v>
      </c>
      <c r="I232" s="13"/>
      <c r="J232" s="13"/>
      <c r="K232" s="13"/>
      <c r="L232" s="184"/>
      <c r="M232" s="189"/>
      <c r="N232" s="190"/>
      <c r="O232" s="190"/>
      <c r="P232" s="190"/>
      <c r="Q232" s="190"/>
      <c r="R232" s="190"/>
      <c r="S232" s="190"/>
      <c r="T232" s="19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6" t="s">
        <v>157</v>
      </c>
      <c r="AU232" s="186" t="s">
        <v>79</v>
      </c>
      <c r="AV232" s="13" t="s">
        <v>79</v>
      </c>
      <c r="AW232" s="13" t="s">
        <v>27</v>
      </c>
      <c r="AX232" s="13" t="s">
        <v>70</v>
      </c>
      <c r="AY232" s="186" t="s">
        <v>148</v>
      </c>
    </row>
    <row r="233" s="13" customFormat="1">
      <c r="A233" s="13"/>
      <c r="B233" s="184"/>
      <c r="C233" s="13"/>
      <c r="D233" s="185" t="s">
        <v>157</v>
      </c>
      <c r="E233" s="186" t="s">
        <v>1</v>
      </c>
      <c r="F233" s="187" t="s">
        <v>473</v>
      </c>
      <c r="G233" s="13"/>
      <c r="H233" s="188">
        <v>0.65000000000000002</v>
      </c>
      <c r="I233" s="13"/>
      <c r="J233" s="13"/>
      <c r="K233" s="13"/>
      <c r="L233" s="184"/>
      <c r="M233" s="189"/>
      <c r="N233" s="190"/>
      <c r="O233" s="190"/>
      <c r="P233" s="190"/>
      <c r="Q233" s="190"/>
      <c r="R233" s="190"/>
      <c r="S233" s="190"/>
      <c r="T233" s="19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157</v>
      </c>
      <c r="AU233" s="186" t="s">
        <v>79</v>
      </c>
      <c r="AV233" s="13" t="s">
        <v>79</v>
      </c>
      <c r="AW233" s="13" t="s">
        <v>27</v>
      </c>
      <c r="AX233" s="13" t="s">
        <v>70</v>
      </c>
      <c r="AY233" s="186" t="s">
        <v>148</v>
      </c>
    </row>
    <row r="234" s="15" customFormat="1">
      <c r="A234" s="15"/>
      <c r="B234" s="199"/>
      <c r="C234" s="15"/>
      <c r="D234" s="185" t="s">
        <v>157</v>
      </c>
      <c r="E234" s="200" t="s">
        <v>1</v>
      </c>
      <c r="F234" s="201" t="s">
        <v>164</v>
      </c>
      <c r="G234" s="15"/>
      <c r="H234" s="202">
        <v>0.55000000000000004</v>
      </c>
      <c r="I234" s="15"/>
      <c r="J234" s="15"/>
      <c r="K234" s="15"/>
      <c r="L234" s="199"/>
      <c r="M234" s="203"/>
      <c r="N234" s="204"/>
      <c r="O234" s="204"/>
      <c r="P234" s="204"/>
      <c r="Q234" s="204"/>
      <c r="R234" s="204"/>
      <c r="S234" s="204"/>
      <c r="T234" s="20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00" t="s">
        <v>157</v>
      </c>
      <c r="AU234" s="200" t="s">
        <v>79</v>
      </c>
      <c r="AV234" s="15" t="s">
        <v>165</v>
      </c>
      <c r="AW234" s="15" t="s">
        <v>27</v>
      </c>
      <c r="AX234" s="15" t="s">
        <v>77</v>
      </c>
      <c r="AY234" s="200" t="s">
        <v>148</v>
      </c>
    </row>
    <row r="235" s="2" customFormat="1" ht="16.5" customHeight="1">
      <c r="A235" s="31"/>
      <c r="B235" s="171"/>
      <c r="C235" s="172" t="s">
        <v>474</v>
      </c>
      <c r="D235" s="172" t="s">
        <v>151</v>
      </c>
      <c r="E235" s="173" t="s">
        <v>255</v>
      </c>
      <c r="F235" s="174" t="s">
        <v>256</v>
      </c>
      <c r="G235" s="175" t="s">
        <v>175</v>
      </c>
      <c r="H235" s="176">
        <v>0.025999999999999999</v>
      </c>
      <c r="I235" s="177">
        <v>20000</v>
      </c>
      <c r="J235" s="177">
        <f>ROUND(I235*H235,2)</f>
        <v>520</v>
      </c>
      <c r="K235" s="174" t="s">
        <v>194</v>
      </c>
      <c r="L235" s="32"/>
      <c r="M235" s="178" t="s">
        <v>1</v>
      </c>
      <c r="N235" s="179" t="s">
        <v>35</v>
      </c>
      <c r="O235" s="180">
        <v>0</v>
      </c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2" t="s">
        <v>155</v>
      </c>
      <c r="AT235" s="182" t="s">
        <v>151</v>
      </c>
      <c r="AU235" s="182" t="s">
        <v>79</v>
      </c>
      <c r="AY235" s="18" t="s">
        <v>148</v>
      </c>
      <c r="BE235" s="183">
        <f>IF(N235="základní",J235,0)</f>
        <v>520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77</v>
      </c>
      <c r="BK235" s="183">
        <f>ROUND(I235*H235,2)</f>
        <v>520</v>
      </c>
      <c r="BL235" s="18" t="s">
        <v>155</v>
      </c>
      <c r="BM235" s="182" t="s">
        <v>475</v>
      </c>
    </row>
    <row r="236" s="2" customFormat="1" ht="16.5" customHeight="1">
      <c r="A236" s="31"/>
      <c r="B236" s="171"/>
      <c r="C236" s="172" t="s">
        <v>476</v>
      </c>
      <c r="D236" s="172" t="s">
        <v>151</v>
      </c>
      <c r="E236" s="173" t="s">
        <v>259</v>
      </c>
      <c r="F236" s="174" t="s">
        <v>260</v>
      </c>
      <c r="G236" s="175" t="s">
        <v>175</v>
      </c>
      <c r="H236" s="176">
        <v>0.025999999999999999</v>
      </c>
      <c r="I236" s="177">
        <v>20000</v>
      </c>
      <c r="J236" s="177">
        <f>ROUND(I236*H236,2)</f>
        <v>520</v>
      </c>
      <c r="K236" s="174" t="s">
        <v>194</v>
      </c>
      <c r="L236" s="32"/>
      <c r="M236" s="178" t="s">
        <v>1</v>
      </c>
      <c r="N236" s="179" t="s">
        <v>35</v>
      </c>
      <c r="O236" s="180">
        <v>0</v>
      </c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2" t="s">
        <v>155</v>
      </c>
      <c r="AT236" s="182" t="s">
        <v>151</v>
      </c>
      <c r="AU236" s="182" t="s">
        <v>79</v>
      </c>
      <c r="AY236" s="18" t="s">
        <v>148</v>
      </c>
      <c r="BE236" s="183">
        <f>IF(N236="základní",J236,0)</f>
        <v>520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77</v>
      </c>
      <c r="BK236" s="183">
        <f>ROUND(I236*H236,2)</f>
        <v>520</v>
      </c>
      <c r="BL236" s="18" t="s">
        <v>155</v>
      </c>
      <c r="BM236" s="182" t="s">
        <v>477</v>
      </c>
    </row>
    <row r="237" s="12" customFormat="1" ht="22.8" customHeight="1">
      <c r="A237" s="12"/>
      <c r="B237" s="159"/>
      <c r="C237" s="12"/>
      <c r="D237" s="160" t="s">
        <v>69</v>
      </c>
      <c r="E237" s="169" t="s">
        <v>478</v>
      </c>
      <c r="F237" s="169" t="s">
        <v>479</v>
      </c>
      <c r="G237" s="12"/>
      <c r="H237" s="12"/>
      <c r="I237" s="12"/>
      <c r="J237" s="170">
        <f>BK237</f>
        <v>3250</v>
      </c>
      <c r="K237" s="12"/>
      <c r="L237" s="159"/>
      <c r="M237" s="163"/>
      <c r="N237" s="164"/>
      <c r="O237" s="164"/>
      <c r="P237" s="165">
        <f>SUM(P238:P241)</f>
        <v>0</v>
      </c>
      <c r="Q237" s="164"/>
      <c r="R237" s="165">
        <f>SUM(R238:R241)</f>
        <v>0.0045999999999999999</v>
      </c>
      <c r="S237" s="164"/>
      <c r="T237" s="166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0" t="s">
        <v>79</v>
      </c>
      <c r="AT237" s="167" t="s">
        <v>69</v>
      </c>
      <c r="AU237" s="167" t="s">
        <v>77</v>
      </c>
      <c r="AY237" s="160" t="s">
        <v>148</v>
      </c>
      <c r="BK237" s="168">
        <f>SUM(BK238:BK241)</f>
        <v>3250</v>
      </c>
    </row>
    <row r="238" s="2" customFormat="1" ht="16.5" customHeight="1">
      <c r="A238" s="31"/>
      <c r="B238" s="171"/>
      <c r="C238" s="172" t="s">
        <v>480</v>
      </c>
      <c r="D238" s="172" t="s">
        <v>151</v>
      </c>
      <c r="E238" s="173" t="s">
        <v>481</v>
      </c>
      <c r="F238" s="174" t="s">
        <v>482</v>
      </c>
      <c r="G238" s="175" t="s">
        <v>225</v>
      </c>
      <c r="H238" s="176">
        <v>0.5</v>
      </c>
      <c r="I238" s="177">
        <v>6500</v>
      </c>
      <c r="J238" s="177">
        <f>ROUND(I238*H238,2)</f>
        <v>3250</v>
      </c>
      <c r="K238" s="174" t="s">
        <v>194</v>
      </c>
      <c r="L238" s="32"/>
      <c r="M238" s="178" t="s">
        <v>1</v>
      </c>
      <c r="N238" s="179" t="s">
        <v>35</v>
      </c>
      <c r="O238" s="180">
        <v>0</v>
      </c>
      <c r="P238" s="180">
        <f>O238*H238</f>
        <v>0</v>
      </c>
      <c r="Q238" s="180">
        <v>0.0091999999999999998</v>
      </c>
      <c r="R238" s="180">
        <f>Q238*H238</f>
        <v>0.0045999999999999999</v>
      </c>
      <c r="S238" s="180">
        <v>0</v>
      </c>
      <c r="T238" s="18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2" t="s">
        <v>155</v>
      </c>
      <c r="AT238" s="182" t="s">
        <v>151</v>
      </c>
      <c r="AU238" s="182" t="s">
        <v>79</v>
      </c>
      <c r="AY238" s="18" t="s">
        <v>148</v>
      </c>
      <c r="BE238" s="183">
        <f>IF(N238="základní",J238,0)</f>
        <v>3250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77</v>
      </c>
      <c r="BK238" s="183">
        <f>ROUND(I238*H238,2)</f>
        <v>3250</v>
      </c>
      <c r="BL238" s="18" t="s">
        <v>155</v>
      </c>
      <c r="BM238" s="182" t="s">
        <v>483</v>
      </c>
    </row>
    <row r="239" s="13" customFormat="1">
      <c r="A239" s="13"/>
      <c r="B239" s="184"/>
      <c r="C239" s="13"/>
      <c r="D239" s="185" t="s">
        <v>157</v>
      </c>
      <c r="E239" s="186" t="s">
        <v>1</v>
      </c>
      <c r="F239" s="187" t="s">
        <v>388</v>
      </c>
      <c r="G239" s="13"/>
      <c r="H239" s="188">
        <v>-0.10000000000000001</v>
      </c>
      <c r="I239" s="13"/>
      <c r="J239" s="13"/>
      <c r="K239" s="13"/>
      <c r="L239" s="184"/>
      <c r="M239" s="189"/>
      <c r="N239" s="190"/>
      <c r="O239" s="190"/>
      <c r="P239" s="190"/>
      <c r="Q239" s="190"/>
      <c r="R239" s="190"/>
      <c r="S239" s="190"/>
      <c r="T239" s="19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6" t="s">
        <v>157</v>
      </c>
      <c r="AU239" s="186" t="s">
        <v>79</v>
      </c>
      <c r="AV239" s="13" t="s">
        <v>79</v>
      </c>
      <c r="AW239" s="13" t="s">
        <v>27</v>
      </c>
      <c r="AX239" s="13" t="s">
        <v>70</v>
      </c>
      <c r="AY239" s="186" t="s">
        <v>148</v>
      </c>
    </row>
    <row r="240" s="13" customFormat="1">
      <c r="A240" s="13"/>
      <c r="B240" s="184"/>
      <c r="C240" s="13"/>
      <c r="D240" s="185" t="s">
        <v>157</v>
      </c>
      <c r="E240" s="186" t="s">
        <v>1</v>
      </c>
      <c r="F240" s="187" t="s">
        <v>484</v>
      </c>
      <c r="G240" s="13"/>
      <c r="H240" s="188">
        <v>0.59999999999999998</v>
      </c>
      <c r="I240" s="13"/>
      <c r="J240" s="13"/>
      <c r="K240" s="13"/>
      <c r="L240" s="184"/>
      <c r="M240" s="189"/>
      <c r="N240" s="190"/>
      <c r="O240" s="190"/>
      <c r="P240" s="190"/>
      <c r="Q240" s="190"/>
      <c r="R240" s="190"/>
      <c r="S240" s="190"/>
      <c r="T240" s="19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6" t="s">
        <v>157</v>
      </c>
      <c r="AU240" s="186" t="s">
        <v>79</v>
      </c>
      <c r="AV240" s="13" t="s">
        <v>79</v>
      </c>
      <c r="AW240" s="13" t="s">
        <v>27</v>
      </c>
      <c r="AX240" s="13" t="s">
        <v>70</v>
      </c>
      <c r="AY240" s="186" t="s">
        <v>148</v>
      </c>
    </row>
    <row r="241" s="15" customFormat="1">
      <c r="A241" s="15"/>
      <c r="B241" s="199"/>
      <c r="C241" s="15"/>
      <c r="D241" s="185" t="s">
        <v>157</v>
      </c>
      <c r="E241" s="200" t="s">
        <v>1</v>
      </c>
      <c r="F241" s="201" t="s">
        <v>164</v>
      </c>
      <c r="G241" s="15"/>
      <c r="H241" s="202">
        <v>0.5</v>
      </c>
      <c r="I241" s="15"/>
      <c r="J241" s="15"/>
      <c r="K241" s="15"/>
      <c r="L241" s="199"/>
      <c r="M241" s="203"/>
      <c r="N241" s="204"/>
      <c r="O241" s="204"/>
      <c r="P241" s="204"/>
      <c r="Q241" s="204"/>
      <c r="R241" s="204"/>
      <c r="S241" s="204"/>
      <c r="T241" s="20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00" t="s">
        <v>157</v>
      </c>
      <c r="AU241" s="200" t="s">
        <v>79</v>
      </c>
      <c r="AV241" s="15" t="s">
        <v>165</v>
      </c>
      <c r="AW241" s="15" t="s">
        <v>27</v>
      </c>
      <c r="AX241" s="15" t="s">
        <v>77</v>
      </c>
      <c r="AY241" s="200" t="s">
        <v>148</v>
      </c>
    </row>
    <row r="242" s="12" customFormat="1" ht="25.92" customHeight="1">
      <c r="A242" s="12"/>
      <c r="B242" s="159"/>
      <c r="C242" s="12"/>
      <c r="D242" s="160" t="s">
        <v>69</v>
      </c>
      <c r="E242" s="161" t="s">
        <v>485</v>
      </c>
      <c r="F242" s="161" t="s">
        <v>486</v>
      </c>
      <c r="G242" s="12"/>
      <c r="H242" s="12"/>
      <c r="I242" s="12"/>
      <c r="J242" s="162">
        <f>BK242</f>
        <v>140</v>
      </c>
      <c r="K242" s="12"/>
      <c r="L242" s="159"/>
      <c r="M242" s="163"/>
      <c r="N242" s="164"/>
      <c r="O242" s="164"/>
      <c r="P242" s="165">
        <f>SUM(P243:P244)</f>
        <v>0</v>
      </c>
      <c r="Q242" s="164"/>
      <c r="R242" s="165">
        <f>SUM(R243:R244)</f>
        <v>0</v>
      </c>
      <c r="S242" s="164"/>
      <c r="T242" s="166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165</v>
      </c>
      <c r="AT242" s="167" t="s">
        <v>69</v>
      </c>
      <c r="AU242" s="167" t="s">
        <v>70</v>
      </c>
      <c r="AY242" s="160" t="s">
        <v>148</v>
      </c>
      <c r="BK242" s="168">
        <f>SUM(BK243:BK244)</f>
        <v>140</v>
      </c>
    </row>
    <row r="243" s="2" customFormat="1" ht="16.5" customHeight="1">
      <c r="A243" s="31"/>
      <c r="B243" s="171"/>
      <c r="C243" s="172" t="s">
        <v>487</v>
      </c>
      <c r="D243" s="172" t="s">
        <v>151</v>
      </c>
      <c r="E243" s="173" t="s">
        <v>488</v>
      </c>
      <c r="F243" s="174" t="s">
        <v>489</v>
      </c>
      <c r="G243" s="175" t="s">
        <v>490</v>
      </c>
      <c r="H243" s="176">
        <v>0.40000000000000002</v>
      </c>
      <c r="I243" s="177">
        <v>350</v>
      </c>
      <c r="J243" s="177">
        <f>ROUND(I243*H243,2)</f>
        <v>140</v>
      </c>
      <c r="K243" s="174" t="s">
        <v>194</v>
      </c>
      <c r="L243" s="32"/>
      <c r="M243" s="178" t="s">
        <v>1</v>
      </c>
      <c r="N243" s="179" t="s">
        <v>35</v>
      </c>
      <c r="O243" s="180">
        <v>0</v>
      </c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2" t="s">
        <v>491</v>
      </c>
      <c r="AT243" s="182" t="s">
        <v>151</v>
      </c>
      <c r="AU243" s="182" t="s">
        <v>77</v>
      </c>
      <c r="AY243" s="18" t="s">
        <v>148</v>
      </c>
      <c r="BE243" s="183">
        <f>IF(N243="základní",J243,0)</f>
        <v>140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77</v>
      </c>
      <c r="BK243" s="183">
        <f>ROUND(I243*H243,2)</f>
        <v>140</v>
      </c>
      <c r="BL243" s="18" t="s">
        <v>491</v>
      </c>
      <c r="BM243" s="182" t="s">
        <v>492</v>
      </c>
    </row>
    <row r="244" s="13" customFormat="1">
      <c r="A244" s="13"/>
      <c r="B244" s="184"/>
      <c r="C244" s="13"/>
      <c r="D244" s="185" t="s">
        <v>157</v>
      </c>
      <c r="E244" s="186" t="s">
        <v>1</v>
      </c>
      <c r="F244" s="187" t="s">
        <v>493</v>
      </c>
      <c r="G244" s="13"/>
      <c r="H244" s="188">
        <v>0.40000000000000002</v>
      </c>
      <c r="I244" s="13"/>
      <c r="J244" s="13"/>
      <c r="K244" s="13"/>
      <c r="L244" s="184"/>
      <c r="M244" s="219"/>
      <c r="N244" s="220"/>
      <c r="O244" s="220"/>
      <c r="P244" s="220"/>
      <c r="Q244" s="220"/>
      <c r="R244" s="220"/>
      <c r="S244" s="220"/>
      <c r="T244" s="22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6" t="s">
        <v>157</v>
      </c>
      <c r="AU244" s="186" t="s">
        <v>77</v>
      </c>
      <c r="AV244" s="13" t="s">
        <v>79</v>
      </c>
      <c r="AW244" s="13" t="s">
        <v>27</v>
      </c>
      <c r="AX244" s="13" t="s">
        <v>77</v>
      </c>
      <c r="AY244" s="186" t="s">
        <v>148</v>
      </c>
    </row>
    <row r="245" s="2" customFormat="1" ht="6.96" customHeight="1">
      <c r="A245" s="31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32"/>
      <c r="M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</sheetData>
  <autoFilter ref="C129:K244"/>
  <mergeCells count="11">
    <mergeCell ref="E7:H7"/>
    <mergeCell ref="E9:H9"/>
    <mergeCell ref="E11:H11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494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495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-16224.93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ROUND((SUM(BE122:BE141)),  2)</f>
        <v>-16224.93</v>
      </c>
      <c r="G35" s="31"/>
      <c r="H35" s="31"/>
      <c r="I35" s="129">
        <v>0.20999999999999999</v>
      </c>
      <c r="J35" s="128">
        <f>ROUND(((SUM(BE122:BE141))*I35),  2)</f>
        <v>-3407.2399999999998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ROUND((SUM(BF122:BF141)),  2)</f>
        <v>0</v>
      </c>
      <c r="G36" s="31"/>
      <c r="H36" s="31"/>
      <c r="I36" s="129">
        <v>0.14999999999999999</v>
      </c>
      <c r="J36" s="128">
        <f>ROUND(((SUM(BF122:BF141))*I36),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ROUND((SUM(BG122:BG141)),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ROUND((SUM(BH122:BH141)),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ROUND((SUM(BI122:BI141)),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-19632.169999999998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494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Obklady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J122</f>
        <v>-16224.93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J123</f>
        <v>-16224.93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496</v>
      </c>
      <c r="E100" s="147"/>
      <c r="F100" s="147"/>
      <c r="G100" s="147"/>
      <c r="H100" s="147"/>
      <c r="I100" s="147"/>
      <c r="J100" s="148">
        <f>J124</f>
        <v>-16224.93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133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ZL3 - SO 01 - BYT - Stavební úpravy a přístavba komunitního centra BETÉL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116</v>
      </c>
      <c r="L111" s="21"/>
    </row>
    <row r="112" s="2" customFormat="1" ht="16.5" customHeight="1">
      <c r="A112" s="31"/>
      <c r="B112" s="32"/>
      <c r="C112" s="31"/>
      <c r="D112" s="31"/>
      <c r="E112" s="122" t="s">
        <v>494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118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Méněpráce - Obklady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4.6.2020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134</v>
      </c>
      <c r="D121" s="152" t="s">
        <v>55</v>
      </c>
      <c r="E121" s="152" t="s">
        <v>51</v>
      </c>
      <c r="F121" s="152" t="s">
        <v>52</v>
      </c>
      <c r="G121" s="152" t="s">
        <v>135</v>
      </c>
      <c r="H121" s="152" t="s">
        <v>136</v>
      </c>
      <c r="I121" s="152" t="s">
        <v>137</v>
      </c>
      <c r="J121" s="152" t="s">
        <v>128</v>
      </c>
      <c r="K121" s="153" t="s">
        <v>138</v>
      </c>
      <c r="L121" s="154"/>
      <c r="M121" s="78" t="s">
        <v>1</v>
      </c>
      <c r="N121" s="79" t="s">
        <v>34</v>
      </c>
      <c r="O121" s="79" t="s">
        <v>139</v>
      </c>
      <c r="P121" s="79" t="s">
        <v>140</v>
      </c>
      <c r="Q121" s="79" t="s">
        <v>141</v>
      </c>
      <c r="R121" s="79" t="s">
        <v>142</v>
      </c>
      <c r="S121" s="79" t="s">
        <v>143</v>
      </c>
      <c r="T121" s="80" t="s">
        <v>144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145</v>
      </c>
      <c r="D122" s="31"/>
      <c r="E122" s="31"/>
      <c r="F122" s="31"/>
      <c r="G122" s="31"/>
      <c r="H122" s="31"/>
      <c r="I122" s="31"/>
      <c r="J122" s="155">
        <f>BK122</f>
        <v>-16224.93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-0.35139019999999999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130</v>
      </c>
      <c r="BK122" s="158">
        <f>BK123</f>
        <v>-16224.93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146</v>
      </c>
      <c r="F123" s="161" t="s">
        <v>147</v>
      </c>
      <c r="G123" s="12"/>
      <c r="H123" s="12"/>
      <c r="I123" s="12"/>
      <c r="J123" s="162">
        <f>BK123</f>
        <v>-16224.93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-0.35139019999999999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148</v>
      </c>
      <c r="BK123" s="168">
        <f>BK124</f>
        <v>-16224.93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497</v>
      </c>
      <c r="F124" s="169" t="s">
        <v>498</v>
      </c>
      <c r="G124" s="12"/>
      <c r="H124" s="12"/>
      <c r="I124" s="12"/>
      <c r="J124" s="170">
        <f>BK124</f>
        <v>-16224.93</v>
      </c>
      <c r="K124" s="12"/>
      <c r="L124" s="159"/>
      <c r="M124" s="163"/>
      <c r="N124" s="164"/>
      <c r="O124" s="164"/>
      <c r="P124" s="165">
        <f>SUM(P125:P141)</f>
        <v>0</v>
      </c>
      <c r="Q124" s="164"/>
      <c r="R124" s="165">
        <f>SUM(R125:R141)</f>
        <v>-0.35139019999999999</v>
      </c>
      <c r="S124" s="164"/>
      <c r="T124" s="166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148</v>
      </c>
      <c r="BK124" s="168">
        <f>SUM(BK125:BK141)</f>
        <v>-16224.93</v>
      </c>
    </row>
    <row r="125" s="2" customFormat="1" ht="16.5" customHeight="1">
      <c r="A125" s="31"/>
      <c r="B125" s="171"/>
      <c r="C125" s="172" t="s">
        <v>77</v>
      </c>
      <c r="D125" s="172" t="s">
        <v>151</v>
      </c>
      <c r="E125" s="173" t="s">
        <v>499</v>
      </c>
      <c r="F125" s="174" t="s">
        <v>500</v>
      </c>
      <c r="G125" s="175" t="s">
        <v>154</v>
      </c>
      <c r="H125" s="176">
        <v>-20.029</v>
      </c>
      <c r="I125" s="177">
        <v>350</v>
      </c>
      <c r="J125" s="177">
        <f>ROUND(I125*H125,2)</f>
        <v>-7010.1499999999996</v>
      </c>
      <c r="K125" s="174" t="s">
        <v>1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0.0030000000000000001</v>
      </c>
      <c r="R125" s="180">
        <f>Q125*H125</f>
        <v>-0.060087000000000002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155</v>
      </c>
      <c r="AT125" s="182" t="s">
        <v>151</v>
      </c>
      <c r="AU125" s="182" t="s">
        <v>79</v>
      </c>
      <c r="AY125" s="18" t="s">
        <v>148</v>
      </c>
      <c r="BE125" s="183">
        <f>IF(N125="základní",J125,0)</f>
        <v>-7010.1499999999996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-7010.1499999999996</v>
      </c>
      <c r="BL125" s="18" t="s">
        <v>155</v>
      </c>
      <c r="BM125" s="182" t="s">
        <v>501</v>
      </c>
    </row>
    <row r="126" s="13" customFormat="1">
      <c r="A126" s="13"/>
      <c r="B126" s="184"/>
      <c r="C126" s="13"/>
      <c r="D126" s="185" t="s">
        <v>157</v>
      </c>
      <c r="E126" s="186" t="s">
        <v>1</v>
      </c>
      <c r="F126" s="187" t="s">
        <v>502</v>
      </c>
      <c r="G126" s="13"/>
      <c r="H126" s="188">
        <v>17.439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157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148</v>
      </c>
    </row>
    <row r="127" s="13" customFormat="1">
      <c r="A127" s="13"/>
      <c r="B127" s="184"/>
      <c r="C127" s="13"/>
      <c r="D127" s="185" t="s">
        <v>157</v>
      </c>
      <c r="E127" s="186" t="s">
        <v>1</v>
      </c>
      <c r="F127" s="187" t="s">
        <v>503</v>
      </c>
      <c r="G127" s="13"/>
      <c r="H127" s="188">
        <v>2.5899999999999999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157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148</v>
      </c>
    </row>
    <row r="128" s="15" customFormat="1">
      <c r="A128" s="15"/>
      <c r="B128" s="199"/>
      <c r="C128" s="15"/>
      <c r="D128" s="185" t="s">
        <v>157</v>
      </c>
      <c r="E128" s="200" t="s">
        <v>1</v>
      </c>
      <c r="F128" s="201" t="s">
        <v>164</v>
      </c>
      <c r="G128" s="15"/>
      <c r="H128" s="202">
        <v>20.029</v>
      </c>
      <c r="I128" s="15"/>
      <c r="J128" s="15"/>
      <c r="K128" s="15"/>
      <c r="L128" s="199"/>
      <c r="M128" s="203"/>
      <c r="N128" s="204"/>
      <c r="O128" s="204"/>
      <c r="P128" s="204"/>
      <c r="Q128" s="204"/>
      <c r="R128" s="204"/>
      <c r="S128" s="204"/>
      <c r="T128" s="20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00" t="s">
        <v>157</v>
      </c>
      <c r="AU128" s="200" t="s">
        <v>79</v>
      </c>
      <c r="AV128" s="15" t="s">
        <v>165</v>
      </c>
      <c r="AW128" s="15" t="s">
        <v>27</v>
      </c>
      <c r="AX128" s="15" t="s">
        <v>77</v>
      </c>
      <c r="AY128" s="200" t="s">
        <v>148</v>
      </c>
    </row>
    <row r="129" s="13" customFormat="1">
      <c r="A129" s="13"/>
      <c r="B129" s="184"/>
      <c r="C129" s="13"/>
      <c r="D129" s="185" t="s">
        <v>157</v>
      </c>
      <c r="E129" s="13"/>
      <c r="F129" s="187" t="s">
        <v>504</v>
      </c>
      <c r="G129" s="13"/>
      <c r="H129" s="188">
        <v>-20.029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157</v>
      </c>
      <c r="AU129" s="186" t="s">
        <v>79</v>
      </c>
      <c r="AV129" s="13" t="s">
        <v>79</v>
      </c>
      <c r="AW129" s="13" t="s">
        <v>3</v>
      </c>
      <c r="AX129" s="13" t="s">
        <v>77</v>
      </c>
      <c r="AY129" s="186" t="s">
        <v>148</v>
      </c>
    </row>
    <row r="130" s="2" customFormat="1" ht="16.5" customHeight="1">
      <c r="A130" s="31"/>
      <c r="B130" s="171"/>
      <c r="C130" s="210" t="s">
        <v>79</v>
      </c>
      <c r="D130" s="210" t="s">
        <v>302</v>
      </c>
      <c r="E130" s="211" t="s">
        <v>505</v>
      </c>
      <c r="F130" s="212" t="s">
        <v>506</v>
      </c>
      <c r="G130" s="213" t="s">
        <v>154</v>
      </c>
      <c r="H130" s="214">
        <v>-22.032</v>
      </c>
      <c r="I130" s="215">
        <v>300</v>
      </c>
      <c r="J130" s="215">
        <f>ROUND(I130*H130,2)</f>
        <v>-6609.6000000000004</v>
      </c>
      <c r="K130" s="212" t="s">
        <v>1</v>
      </c>
      <c r="L130" s="216"/>
      <c r="M130" s="217" t="s">
        <v>1</v>
      </c>
      <c r="N130" s="218" t="s">
        <v>35</v>
      </c>
      <c r="O130" s="180">
        <v>0</v>
      </c>
      <c r="P130" s="180">
        <f>O130*H130</f>
        <v>0</v>
      </c>
      <c r="Q130" s="180">
        <v>0.0129</v>
      </c>
      <c r="R130" s="180">
        <f>Q130*H130</f>
        <v>-0.28421279999999999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305</v>
      </c>
      <c r="AT130" s="182" t="s">
        <v>302</v>
      </c>
      <c r="AU130" s="182" t="s">
        <v>79</v>
      </c>
      <c r="AY130" s="18" t="s">
        <v>148</v>
      </c>
      <c r="BE130" s="183">
        <f>IF(N130="základní",J130,0)</f>
        <v>-6609.6000000000004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-6609.6000000000004</v>
      </c>
      <c r="BL130" s="18" t="s">
        <v>155</v>
      </c>
      <c r="BM130" s="182" t="s">
        <v>507</v>
      </c>
    </row>
    <row r="131" s="13" customFormat="1">
      <c r="A131" s="13"/>
      <c r="B131" s="184"/>
      <c r="C131" s="13"/>
      <c r="D131" s="185" t="s">
        <v>157</v>
      </c>
      <c r="E131" s="186" t="s">
        <v>1</v>
      </c>
      <c r="F131" s="187" t="s">
        <v>508</v>
      </c>
      <c r="G131" s="13"/>
      <c r="H131" s="188">
        <v>-22.032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157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148</v>
      </c>
    </row>
    <row r="132" s="2" customFormat="1" ht="16.5" customHeight="1">
      <c r="A132" s="31"/>
      <c r="B132" s="171"/>
      <c r="C132" s="172" t="s">
        <v>160</v>
      </c>
      <c r="D132" s="172" t="s">
        <v>151</v>
      </c>
      <c r="E132" s="173" t="s">
        <v>509</v>
      </c>
      <c r="F132" s="174" t="s">
        <v>510</v>
      </c>
      <c r="G132" s="175" t="s">
        <v>291</v>
      </c>
      <c r="H132" s="176">
        <v>-14.33</v>
      </c>
      <c r="I132" s="177">
        <v>120</v>
      </c>
      <c r="J132" s="177">
        <f>ROUND(I132*H132,2)</f>
        <v>-1719.5999999999999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0.00031</v>
      </c>
      <c r="R132" s="180">
        <f>Q132*H132</f>
        <v>-0.0044422999999999997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155</v>
      </c>
      <c r="AT132" s="182" t="s">
        <v>151</v>
      </c>
      <c r="AU132" s="182" t="s">
        <v>79</v>
      </c>
      <c r="AY132" s="18" t="s">
        <v>148</v>
      </c>
      <c r="BE132" s="183">
        <f>IF(N132="základní",J132,0)</f>
        <v>-1719.5999999999999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-1719.5999999999999</v>
      </c>
      <c r="BL132" s="18" t="s">
        <v>155</v>
      </c>
      <c r="BM132" s="182" t="s">
        <v>511</v>
      </c>
    </row>
    <row r="133" s="13" customFormat="1">
      <c r="A133" s="13"/>
      <c r="B133" s="184"/>
      <c r="C133" s="13"/>
      <c r="D133" s="185" t="s">
        <v>157</v>
      </c>
      <c r="E133" s="186" t="s">
        <v>1</v>
      </c>
      <c r="F133" s="187" t="s">
        <v>512</v>
      </c>
      <c r="G133" s="13"/>
      <c r="H133" s="188">
        <v>14.33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157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148</v>
      </c>
    </row>
    <row r="134" s="15" customFormat="1">
      <c r="A134" s="15"/>
      <c r="B134" s="199"/>
      <c r="C134" s="15"/>
      <c r="D134" s="185" t="s">
        <v>157</v>
      </c>
      <c r="E134" s="200" t="s">
        <v>1</v>
      </c>
      <c r="F134" s="201" t="s">
        <v>164</v>
      </c>
      <c r="G134" s="15"/>
      <c r="H134" s="202">
        <v>14.33</v>
      </c>
      <c r="I134" s="15"/>
      <c r="J134" s="15"/>
      <c r="K134" s="15"/>
      <c r="L134" s="199"/>
      <c r="M134" s="203"/>
      <c r="N134" s="204"/>
      <c r="O134" s="204"/>
      <c r="P134" s="204"/>
      <c r="Q134" s="204"/>
      <c r="R134" s="204"/>
      <c r="S134" s="204"/>
      <c r="T134" s="20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00" t="s">
        <v>157</v>
      </c>
      <c r="AU134" s="200" t="s">
        <v>79</v>
      </c>
      <c r="AV134" s="15" t="s">
        <v>165</v>
      </c>
      <c r="AW134" s="15" t="s">
        <v>27</v>
      </c>
      <c r="AX134" s="15" t="s">
        <v>77</v>
      </c>
      <c r="AY134" s="200" t="s">
        <v>148</v>
      </c>
    </row>
    <row r="135" s="13" customFormat="1">
      <c r="A135" s="13"/>
      <c r="B135" s="184"/>
      <c r="C135" s="13"/>
      <c r="D135" s="185" t="s">
        <v>157</v>
      </c>
      <c r="E135" s="13"/>
      <c r="F135" s="187" t="s">
        <v>513</v>
      </c>
      <c r="G135" s="13"/>
      <c r="H135" s="188">
        <v>-14.33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157</v>
      </c>
      <c r="AU135" s="186" t="s">
        <v>79</v>
      </c>
      <c r="AV135" s="13" t="s">
        <v>79</v>
      </c>
      <c r="AW135" s="13" t="s">
        <v>3</v>
      </c>
      <c r="AX135" s="13" t="s">
        <v>77</v>
      </c>
      <c r="AY135" s="186" t="s">
        <v>148</v>
      </c>
    </row>
    <row r="136" s="2" customFormat="1" ht="16.5" customHeight="1">
      <c r="A136" s="31"/>
      <c r="B136" s="171"/>
      <c r="C136" s="172" t="s">
        <v>165</v>
      </c>
      <c r="D136" s="172" t="s">
        <v>151</v>
      </c>
      <c r="E136" s="173" t="s">
        <v>514</v>
      </c>
      <c r="F136" s="174" t="s">
        <v>515</v>
      </c>
      <c r="G136" s="175" t="s">
        <v>154</v>
      </c>
      <c r="H136" s="176">
        <v>-8.827</v>
      </c>
      <c r="I136" s="177">
        <v>40</v>
      </c>
      <c r="J136" s="177">
        <f>ROUND(I136*H136,2)</f>
        <v>-353.07999999999998</v>
      </c>
      <c r="K136" s="174" t="s">
        <v>1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0.00029999999999999997</v>
      </c>
      <c r="R136" s="180">
        <f>Q136*H136</f>
        <v>-0.0026480999999999996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155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-353.07999999999998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-353.07999999999998</v>
      </c>
      <c r="BL136" s="18" t="s">
        <v>155</v>
      </c>
      <c r="BM136" s="182" t="s">
        <v>516</v>
      </c>
    </row>
    <row r="137" s="13" customFormat="1">
      <c r="A137" s="13"/>
      <c r="B137" s="184"/>
      <c r="C137" s="13"/>
      <c r="D137" s="185" t="s">
        <v>157</v>
      </c>
      <c r="E137" s="186" t="s">
        <v>1</v>
      </c>
      <c r="F137" s="187" t="s">
        <v>517</v>
      </c>
      <c r="G137" s="13"/>
      <c r="H137" s="188">
        <v>-20.029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157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148</v>
      </c>
    </row>
    <row r="138" s="13" customFormat="1">
      <c r="A138" s="13"/>
      <c r="B138" s="184"/>
      <c r="C138" s="13"/>
      <c r="D138" s="185" t="s">
        <v>157</v>
      </c>
      <c r="E138" s="186" t="s">
        <v>1</v>
      </c>
      <c r="F138" s="187" t="s">
        <v>518</v>
      </c>
      <c r="G138" s="13"/>
      <c r="H138" s="188">
        <v>11.202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157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148</v>
      </c>
    </row>
    <row r="139" s="15" customFormat="1">
      <c r="A139" s="15"/>
      <c r="B139" s="199"/>
      <c r="C139" s="15"/>
      <c r="D139" s="185" t="s">
        <v>157</v>
      </c>
      <c r="E139" s="200" t="s">
        <v>1</v>
      </c>
      <c r="F139" s="201" t="s">
        <v>164</v>
      </c>
      <c r="G139" s="15"/>
      <c r="H139" s="202">
        <v>-8.827</v>
      </c>
      <c r="I139" s="15"/>
      <c r="J139" s="15"/>
      <c r="K139" s="15"/>
      <c r="L139" s="199"/>
      <c r="M139" s="203"/>
      <c r="N139" s="204"/>
      <c r="O139" s="204"/>
      <c r="P139" s="204"/>
      <c r="Q139" s="204"/>
      <c r="R139" s="204"/>
      <c r="S139" s="204"/>
      <c r="T139" s="20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0" t="s">
        <v>157</v>
      </c>
      <c r="AU139" s="200" t="s">
        <v>79</v>
      </c>
      <c r="AV139" s="15" t="s">
        <v>165</v>
      </c>
      <c r="AW139" s="15" t="s">
        <v>27</v>
      </c>
      <c r="AX139" s="15" t="s">
        <v>77</v>
      </c>
      <c r="AY139" s="200" t="s">
        <v>148</v>
      </c>
    </row>
    <row r="140" s="2" customFormat="1" ht="16.5" customHeight="1">
      <c r="A140" s="31"/>
      <c r="B140" s="171"/>
      <c r="C140" s="172" t="s">
        <v>177</v>
      </c>
      <c r="D140" s="172" t="s">
        <v>151</v>
      </c>
      <c r="E140" s="173" t="s">
        <v>519</v>
      </c>
      <c r="F140" s="174" t="s">
        <v>520</v>
      </c>
      <c r="G140" s="175" t="s">
        <v>175</v>
      </c>
      <c r="H140" s="176">
        <v>-0.35499999999999998</v>
      </c>
      <c r="I140" s="177">
        <v>1000</v>
      </c>
      <c r="J140" s="177">
        <f>ROUND(I140*H140,2)</f>
        <v>-355</v>
      </c>
      <c r="K140" s="174" t="s">
        <v>1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155</v>
      </c>
      <c r="AT140" s="182" t="s">
        <v>151</v>
      </c>
      <c r="AU140" s="182" t="s">
        <v>79</v>
      </c>
      <c r="AY140" s="18" t="s">
        <v>148</v>
      </c>
      <c r="BE140" s="183">
        <f>IF(N140="základní",J140,0)</f>
        <v>-355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-355</v>
      </c>
      <c r="BL140" s="18" t="s">
        <v>155</v>
      </c>
      <c r="BM140" s="182" t="s">
        <v>521</v>
      </c>
    </row>
    <row r="141" s="2" customFormat="1" ht="16.5" customHeight="1">
      <c r="A141" s="31"/>
      <c r="B141" s="171"/>
      <c r="C141" s="172" t="s">
        <v>212</v>
      </c>
      <c r="D141" s="172" t="s">
        <v>151</v>
      </c>
      <c r="E141" s="173" t="s">
        <v>522</v>
      </c>
      <c r="F141" s="174" t="s">
        <v>523</v>
      </c>
      <c r="G141" s="175" t="s">
        <v>175</v>
      </c>
      <c r="H141" s="176">
        <v>-0.35499999999999998</v>
      </c>
      <c r="I141" s="177">
        <v>500</v>
      </c>
      <c r="J141" s="177">
        <f>ROUND(I141*H141,2)</f>
        <v>-177.5</v>
      </c>
      <c r="K141" s="174" t="s">
        <v>1</v>
      </c>
      <c r="L141" s="32"/>
      <c r="M141" s="206" t="s">
        <v>1</v>
      </c>
      <c r="N141" s="207" t="s">
        <v>35</v>
      </c>
      <c r="O141" s="208">
        <v>0</v>
      </c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155</v>
      </c>
      <c r="AT141" s="182" t="s">
        <v>151</v>
      </c>
      <c r="AU141" s="182" t="s">
        <v>79</v>
      </c>
      <c r="AY141" s="18" t="s">
        <v>148</v>
      </c>
      <c r="BE141" s="183">
        <f>IF(N141="základní",J141,0)</f>
        <v>-177.5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-177.5</v>
      </c>
      <c r="BL141" s="18" t="s">
        <v>155</v>
      </c>
      <c r="BM141" s="182" t="s">
        <v>524</v>
      </c>
    </row>
    <row r="142" s="2" customFormat="1" ht="6.96" customHeight="1">
      <c r="A142" s="31"/>
      <c r="B142" s="52"/>
      <c r="C142" s="53"/>
      <c r="D142" s="53"/>
      <c r="E142" s="53"/>
      <c r="F142" s="53"/>
      <c r="G142" s="53"/>
      <c r="H142" s="53"/>
      <c r="I142" s="53"/>
      <c r="J142" s="53"/>
      <c r="K142" s="53"/>
      <c r="L142" s="32"/>
      <c r="M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</row>
  </sheetData>
  <autoFilter ref="C121:K141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494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525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17584.130000000001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ROUND((SUM(BE123:BE139)),  2)</f>
        <v>17584.130000000001</v>
      </c>
      <c r="G35" s="31"/>
      <c r="H35" s="31"/>
      <c r="I35" s="129">
        <v>0.20999999999999999</v>
      </c>
      <c r="J35" s="128">
        <f>ROUND(((SUM(BE123:BE139))*I35),  2)</f>
        <v>3692.6700000000001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ROUND((SUM(BF123:BF139)),  2)</f>
        <v>0</v>
      </c>
      <c r="G36" s="31"/>
      <c r="H36" s="31"/>
      <c r="I36" s="129">
        <v>0.14999999999999999</v>
      </c>
      <c r="J36" s="128">
        <f>ROUND(((SUM(BF123:BF139))*I36),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ROUND((SUM(BG123:BG139)),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ROUND((SUM(BH123:BH139)),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ROUND((SUM(BI123:BI139)),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21276.800000000003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494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OBK-BYT - VIC - Obklady - vícepráce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J123</f>
        <v>17584.129999999997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J124</f>
        <v>17584.129999999997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496</v>
      </c>
      <c r="E100" s="147"/>
      <c r="F100" s="147"/>
      <c r="G100" s="147"/>
      <c r="H100" s="147"/>
      <c r="I100" s="147"/>
      <c r="J100" s="148">
        <f>J125</f>
        <v>15573.869999999999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526</v>
      </c>
      <c r="E101" s="147"/>
      <c r="F101" s="147"/>
      <c r="G101" s="147"/>
      <c r="H101" s="147"/>
      <c r="I101" s="147"/>
      <c r="J101" s="148">
        <f>J133</f>
        <v>2010.26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133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ZL3 - SO 01 - BYT - Stavební úpravy a přístavba komunitního centra BETÉL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116</v>
      </c>
      <c r="L112" s="21"/>
    </row>
    <row r="113" s="2" customFormat="1" ht="16.5" customHeight="1">
      <c r="A113" s="31"/>
      <c r="B113" s="32"/>
      <c r="C113" s="31"/>
      <c r="D113" s="31"/>
      <c r="E113" s="122" t="s">
        <v>494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118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OBK-BYT - VIC - Obklady - vícepráce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4.6.2020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134</v>
      </c>
      <c r="D122" s="152" t="s">
        <v>55</v>
      </c>
      <c r="E122" s="152" t="s">
        <v>51</v>
      </c>
      <c r="F122" s="152" t="s">
        <v>52</v>
      </c>
      <c r="G122" s="152" t="s">
        <v>135</v>
      </c>
      <c r="H122" s="152" t="s">
        <v>136</v>
      </c>
      <c r="I122" s="152" t="s">
        <v>137</v>
      </c>
      <c r="J122" s="152" t="s">
        <v>128</v>
      </c>
      <c r="K122" s="153" t="s">
        <v>138</v>
      </c>
      <c r="L122" s="154"/>
      <c r="M122" s="78" t="s">
        <v>1</v>
      </c>
      <c r="N122" s="79" t="s">
        <v>34</v>
      </c>
      <c r="O122" s="79" t="s">
        <v>139</v>
      </c>
      <c r="P122" s="79" t="s">
        <v>140</v>
      </c>
      <c r="Q122" s="79" t="s">
        <v>141</v>
      </c>
      <c r="R122" s="79" t="s">
        <v>142</v>
      </c>
      <c r="S122" s="79" t="s">
        <v>143</v>
      </c>
      <c r="T122" s="80" t="s">
        <v>144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145</v>
      </c>
      <c r="D123" s="31"/>
      <c r="E123" s="31"/>
      <c r="F123" s="31"/>
      <c r="G123" s="31"/>
      <c r="H123" s="31"/>
      <c r="I123" s="31"/>
      <c r="J123" s="155">
        <f>BK123</f>
        <v>17584.129999999997</v>
      </c>
      <c r="K123" s="31"/>
      <c r="L123" s="32"/>
      <c r="M123" s="81"/>
      <c r="N123" s="65"/>
      <c r="O123" s="82"/>
      <c r="P123" s="156">
        <f>P124</f>
        <v>9.9763140000000003</v>
      </c>
      <c r="Q123" s="82"/>
      <c r="R123" s="156">
        <f>R124</f>
        <v>0.18643870000000001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130</v>
      </c>
      <c r="BK123" s="158">
        <f>BK124</f>
        <v>17584.129999999997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146</v>
      </c>
      <c r="F124" s="161" t="s">
        <v>147</v>
      </c>
      <c r="G124" s="12"/>
      <c r="H124" s="12"/>
      <c r="I124" s="12"/>
      <c r="J124" s="162">
        <f>BK124</f>
        <v>17584.129999999997</v>
      </c>
      <c r="K124" s="12"/>
      <c r="L124" s="159"/>
      <c r="M124" s="163"/>
      <c r="N124" s="164"/>
      <c r="O124" s="164"/>
      <c r="P124" s="165">
        <f>P125+P133</f>
        <v>9.9763140000000003</v>
      </c>
      <c r="Q124" s="164"/>
      <c r="R124" s="165">
        <f>R125+R133</f>
        <v>0.18643870000000001</v>
      </c>
      <c r="S124" s="164"/>
      <c r="T124" s="166">
        <f>T125+T133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148</v>
      </c>
      <c r="BK124" s="168">
        <f>BK125+BK133</f>
        <v>17584.129999999997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497</v>
      </c>
      <c r="F125" s="169" t="s">
        <v>498</v>
      </c>
      <c r="G125" s="12"/>
      <c r="H125" s="12"/>
      <c r="I125" s="12"/>
      <c r="J125" s="170">
        <f>BK125</f>
        <v>15573.869999999999</v>
      </c>
      <c r="K125" s="12"/>
      <c r="L125" s="159"/>
      <c r="M125" s="163"/>
      <c r="N125" s="164"/>
      <c r="O125" s="164"/>
      <c r="P125" s="165">
        <f>SUM(P126:P132)</f>
        <v>8.9945640000000004</v>
      </c>
      <c r="Q125" s="164"/>
      <c r="R125" s="165">
        <f>SUM(R126:R132)</f>
        <v>0.18541020000000003</v>
      </c>
      <c r="S125" s="164"/>
      <c r="T125" s="166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148</v>
      </c>
      <c r="BK125" s="168">
        <f>SUM(BK126:BK132)</f>
        <v>15573.869999999999</v>
      </c>
    </row>
    <row r="126" s="2" customFormat="1" ht="16.5" customHeight="1">
      <c r="A126" s="31"/>
      <c r="B126" s="171"/>
      <c r="C126" s="172" t="s">
        <v>77</v>
      </c>
      <c r="D126" s="172" t="s">
        <v>151</v>
      </c>
      <c r="E126" s="173" t="s">
        <v>527</v>
      </c>
      <c r="F126" s="174" t="s">
        <v>528</v>
      </c>
      <c r="G126" s="175" t="s">
        <v>154</v>
      </c>
      <c r="H126" s="176">
        <v>11.502000000000001</v>
      </c>
      <c r="I126" s="177">
        <v>561</v>
      </c>
      <c r="J126" s="177">
        <f>ROUND(I126*H126,2)</f>
        <v>6452.6199999999999</v>
      </c>
      <c r="K126" s="174" t="s">
        <v>286</v>
      </c>
      <c r="L126" s="32"/>
      <c r="M126" s="178" t="s">
        <v>1</v>
      </c>
      <c r="N126" s="179" t="s">
        <v>35</v>
      </c>
      <c r="O126" s="180">
        <v>0.78200000000000003</v>
      </c>
      <c r="P126" s="180">
        <f>O126*H126</f>
        <v>8.9945640000000004</v>
      </c>
      <c r="Q126" s="180">
        <v>0.0048999999999999998</v>
      </c>
      <c r="R126" s="180">
        <f>Q126*H126</f>
        <v>0.056359800000000002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155</v>
      </c>
      <c r="AT126" s="182" t="s">
        <v>151</v>
      </c>
      <c r="AU126" s="182" t="s">
        <v>79</v>
      </c>
      <c r="AY126" s="18" t="s">
        <v>148</v>
      </c>
      <c r="BE126" s="183">
        <f>IF(N126="základní",J126,0)</f>
        <v>6452.6199999999999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6452.6199999999999</v>
      </c>
      <c r="BL126" s="18" t="s">
        <v>155</v>
      </c>
      <c r="BM126" s="182" t="s">
        <v>529</v>
      </c>
    </row>
    <row r="127" s="13" customFormat="1">
      <c r="A127" s="13"/>
      <c r="B127" s="184"/>
      <c r="C127" s="13"/>
      <c r="D127" s="185" t="s">
        <v>157</v>
      </c>
      <c r="E127" s="186" t="s">
        <v>1</v>
      </c>
      <c r="F127" s="187" t="s">
        <v>530</v>
      </c>
      <c r="G127" s="13"/>
      <c r="H127" s="188">
        <v>11.502000000000001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157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148</v>
      </c>
    </row>
    <row r="128" s="14" customFormat="1">
      <c r="A128" s="14"/>
      <c r="B128" s="192"/>
      <c r="C128" s="14"/>
      <c r="D128" s="185" t="s">
        <v>157</v>
      </c>
      <c r="E128" s="193" t="s">
        <v>1</v>
      </c>
      <c r="F128" s="194" t="s">
        <v>531</v>
      </c>
      <c r="G128" s="14"/>
      <c r="H128" s="195">
        <v>11.502000000000001</v>
      </c>
      <c r="I128" s="14"/>
      <c r="J128" s="14"/>
      <c r="K128" s="14"/>
      <c r="L128" s="192"/>
      <c r="M128" s="196"/>
      <c r="N128" s="197"/>
      <c r="O128" s="197"/>
      <c r="P128" s="197"/>
      <c r="Q128" s="197"/>
      <c r="R128" s="197"/>
      <c r="S128" s="197"/>
      <c r="T128" s="19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157</v>
      </c>
      <c r="AU128" s="193" t="s">
        <v>79</v>
      </c>
      <c r="AV128" s="14" t="s">
        <v>160</v>
      </c>
      <c r="AW128" s="14" t="s">
        <v>27</v>
      </c>
      <c r="AX128" s="14" t="s">
        <v>77</v>
      </c>
      <c r="AY128" s="193" t="s">
        <v>148</v>
      </c>
    </row>
    <row r="129" s="2" customFormat="1" ht="16.5" customHeight="1">
      <c r="A129" s="31"/>
      <c r="B129" s="171"/>
      <c r="C129" s="210" t="s">
        <v>79</v>
      </c>
      <c r="D129" s="210" t="s">
        <v>302</v>
      </c>
      <c r="E129" s="211" t="s">
        <v>532</v>
      </c>
      <c r="F129" s="212" t="s">
        <v>533</v>
      </c>
      <c r="G129" s="213" t="s">
        <v>154</v>
      </c>
      <c r="H129" s="214">
        <v>12.651999999999999</v>
      </c>
      <c r="I129" s="215">
        <v>699</v>
      </c>
      <c r="J129" s="215">
        <f>ROUND(I129*H129,2)</f>
        <v>8843.75</v>
      </c>
      <c r="K129" s="212" t="s">
        <v>1</v>
      </c>
      <c r="L129" s="216"/>
      <c r="M129" s="217" t="s">
        <v>1</v>
      </c>
      <c r="N129" s="218" t="s">
        <v>35</v>
      </c>
      <c r="O129" s="180">
        <v>0</v>
      </c>
      <c r="P129" s="180">
        <f>O129*H129</f>
        <v>0</v>
      </c>
      <c r="Q129" s="180">
        <v>0.010200000000000001</v>
      </c>
      <c r="R129" s="180">
        <f>Q129*H129</f>
        <v>0.12905040000000001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305</v>
      </c>
      <c r="AT129" s="182" t="s">
        <v>302</v>
      </c>
      <c r="AU129" s="182" t="s">
        <v>79</v>
      </c>
      <c r="AY129" s="18" t="s">
        <v>148</v>
      </c>
      <c r="BE129" s="183">
        <f>IF(N129="základní",J129,0)</f>
        <v>8843.75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8843.75</v>
      </c>
      <c r="BL129" s="18" t="s">
        <v>155</v>
      </c>
      <c r="BM129" s="182" t="s">
        <v>534</v>
      </c>
    </row>
    <row r="130" s="13" customFormat="1">
      <c r="A130" s="13"/>
      <c r="B130" s="184"/>
      <c r="C130" s="13"/>
      <c r="D130" s="185" t="s">
        <v>157</v>
      </c>
      <c r="E130" s="13"/>
      <c r="F130" s="187" t="s">
        <v>535</v>
      </c>
      <c r="G130" s="13"/>
      <c r="H130" s="188">
        <v>12.651999999999999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157</v>
      </c>
      <c r="AU130" s="186" t="s">
        <v>79</v>
      </c>
      <c r="AV130" s="13" t="s">
        <v>79</v>
      </c>
      <c r="AW130" s="13" t="s">
        <v>3</v>
      </c>
      <c r="AX130" s="13" t="s">
        <v>77</v>
      </c>
      <c r="AY130" s="186" t="s">
        <v>148</v>
      </c>
    </row>
    <row r="131" s="2" customFormat="1" ht="16.5" customHeight="1">
      <c r="A131" s="31"/>
      <c r="B131" s="171"/>
      <c r="C131" s="172" t="s">
        <v>160</v>
      </c>
      <c r="D131" s="172" t="s">
        <v>151</v>
      </c>
      <c r="E131" s="173" t="s">
        <v>519</v>
      </c>
      <c r="F131" s="174" t="s">
        <v>520</v>
      </c>
      <c r="G131" s="175" t="s">
        <v>175</v>
      </c>
      <c r="H131" s="176">
        <v>0.185</v>
      </c>
      <c r="I131" s="177">
        <v>1000</v>
      </c>
      <c r="J131" s="177">
        <f>ROUND(I131*H131,2)</f>
        <v>185</v>
      </c>
      <c r="K131" s="174" t="s">
        <v>1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155</v>
      </c>
      <c r="AT131" s="182" t="s">
        <v>151</v>
      </c>
      <c r="AU131" s="182" t="s">
        <v>79</v>
      </c>
      <c r="AY131" s="18" t="s">
        <v>148</v>
      </c>
      <c r="BE131" s="183">
        <f>IF(N131="základní",J131,0)</f>
        <v>185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185</v>
      </c>
      <c r="BL131" s="18" t="s">
        <v>155</v>
      </c>
      <c r="BM131" s="182" t="s">
        <v>521</v>
      </c>
    </row>
    <row r="132" s="2" customFormat="1" ht="16.5" customHeight="1">
      <c r="A132" s="31"/>
      <c r="B132" s="171"/>
      <c r="C132" s="172" t="s">
        <v>165</v>
      </c>
      <c r="D132" s="172" t="s">
        <v>151</v>
      </c>
      <c r="E132" s="173" t="s">
        <v>522</v>
      </c>
      <c r="F132" s="174" t="s">
        <v>523</v>
      </c>
      <c r="G132" s="175" t="s">
        <v>175</v>
      </c>
      <c r="H132" s="176">
        <v>0.185</v>
      </c>
      <c r="I132" s="177">
        <v>500</v>
      </c>
      <c r="J132" s="177">
        <f>ROUND(I132*H132,2)</f>
        <v>92.5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155</v>
      </c>
      <c r="AT132" s="182" t="s">
        <v>151</v>
      </c>
      <c r="AU132" s="182" t="s">
        <v>79</v>
      </c>
      <c r="AY132" s="18" t="s">
        <v>148</v>
      </c>
      <c r="BE132" s="183">
        <f>IF(N132="základní",J132,0)</f>
        <v>92.5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92.5</v>
      </c>
      <c r="BL132" s="18" t="s">
        <v>155</v>
      </c>
      <c r="BM132" s="182" t="s">
        <v>524</v>
      </c>
    </row>
    <row r="133" s="12" customFormat="1" ht="22.8" customHeight="1">
      <c r="A133" s="12"/>
      <c r="B133" s="159"/>
      <c r="C133" s="12"/>
      <c r="D133" s="160" t="s">
        <v>69</v>
      </c>
      <c r="E133" s="169" t="s">
        <v>536</v>
      </c>
      <c r="F133" s="169" t="s">
        <v>537</v>
      </c>
      <c r="G133" s="12"/>
      <c r="H133" s="12"/>
      <c r="I133" s="12"/>
      <c r="J133" s="170">
        <f>BK133</f>
        <v>2010.26</v>
      </c>
      <c r="K133" s="12"/>
      <c r="L133" s="159"/>
      <c r="M133" s="163"/>
      <c r="N133" s="164"/>
      <c r="O133" s="164"/>
      <c r="P133" s="165">
        <f>SUM(P134:P139)</f>
        <v>0.9817499999999999</v>
      </c>
      <c r="Q133" s="164"/>
      <c r="R133" s="165">
        <f>SUM(R134:R139)</f>
        <v>0.0010285000000000001</v>
      </c>
      <c r="S133" s="164"/>
      <c r="T133" s="166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79</v>
      </c>
      <c r="AT133" s="167" t="s">
        <v>69</v>
      </c>
      <c r="AU133" s="167" t="s">
        <v>77</v>
      </c>
      <c r="AY133" s="160" t="s">
        <v>148</v>
      </c>
      <c r="BK133" s="168">
        <f>SUM(BK134:BK139)</f>
        <v>2010.26</v>
      </c>
    </row>
    <row r="134" s="2" customFormat="1" ht="16.5" customHeight="1">
      <c r="A134" s="31"/>
      <c r="B134" s="171"/>
      <c r="C134" s="172" t="s">
        <v>177</v>
      </c>
      <c r="D134" s="172" t="s">
        <v>151</v>
      </c>
      <c r="E134" s="173" t="s">
        <v>538</v>
      </c>
      <c r="F134" s="174" t="s">
        <v>539</v>
      </c>
      <c r="G134" s="175" t="s">
        <v>291</v>
      </c>
      <c r="H134" s="176">
        <v>9.3499999999999996</v>
      </c>
      <c r="I134" s="177">
        <v>42.299999999999997</v>
      </c>
      <c r="J134" s="177">
        <f>ROUND(I134*H134,2)</f>
        <v>395.50999999999999</v>
      </c>
      <c r="K134" s="174" t="s">
        <v>286</v>
      </c>
      <c r="L134" s="32"/>
      <c r="M134" s="178" t="s">
        <v>1</v>
      </c>
      <c r="N134" s="179" t="s">
        <v>35</v>
      </c>
      <c r="O134" s="180">
        <v>0.105</v>
      </c>
      <c r="P134" s="180">
        <f>O134*H134</f>
        <v>0.9817499999999999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155</v>
      </c>
      <c r="AT134" s="182" t="s">
        <v>151</v>
      </c>
      <c r="AU134" s="182" t="s">
        <v>79</v>
      </c>
      <c r="AY134" s="18" t="s">
        <v>148</v>
      </c>
      <c r="BE134" s="183">
        <f>IF(N134="základní",J134,0)</f>
        <v>395.50999999999999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395.50999999999999</v>
      </c>
      <c r="BL134" s="18" t="s">
        <v>155</v>
      </c>
      <c r="BM134" s="182" t="s">
        <v>540</v>
      </c>
    </row>
    <row r="135" s="13" customFormat="1">
      <c r="A135" s="13"/>
      <c r="B135" s="184"/>
      <c r="C135" s="13"/>
      <c r="D135" s="185" t="s">
        <v>157</v>
      </c>
      <c r="E135" s="186" t="s">
        <v>1</v>
      </c>
      <c r="F135" s="187" t="s">
        <v>541</v>
      </c>
      <c r="G135" s="13"/>
      <c r="H135" s="188">
        <v>7.0300000000000002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157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148</v>
      </c>
    </row>
    <row r="136" s="13" customFormat="1">
      <c r="A136" s="13"/>
      <c r="B136" s="184"/>
      <c r="C136" s="13"/>
      <c r="D136" s="185" t="s">
        <v>157</v>
      </c>
      <c r="E136" s="186" t="s">
        <v>1</v>
      </c>
      <c r="F136" s="187" t="s">
        <v>542</v>
      </c>
      <c r="G136" s="13"/>
      <c r="H136" s="188">
        <v>2.3199999999999998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157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148</v>
      </c>
    </row>
    <row r="137" s="15" customFormat="1">
      <c r="A137" s="15"/>
      <c r="B137" s="199"/>
      <c r="C137" s="15"/>
      <c r="D137" s="185" t="s">
        <v>157</v>
      </c>
      <c r="E137" s="200" t="s">
        <v>1</v>
      </c>
      <c r="F137" s="201" t="s">
        <v>164</v>
      </c>
      <c r="G137" s="15"/>
      <c r="H137" s="202">
        <v>9.3499999999999996</v>
      </c>
      <c r="I137" s="15"/>
      <c r="J137" s="15"/>
      <c r="K137" s="15"/>
      <c r="L137" s="199"/>
      <c r="M137" s="203"/>
      <c r="N137" s="204"/>
      <c r="O137" s="204"/>
      <c r="P137" s="204"/>
      <c r="Q137" s="204"/>
      <c r="R137" s="204"/>
      <c r="S137" s="204"/>
      <c r="T137" s="20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00" t="s">
        <v>157</v>
      </c>
      <c r="AU137" s="200" t="s">
        <v>79</v>
      </c>
      <c r="AV137" s="15" t="s">
        <v>165</v>
      </c>
      <c r="AW137" s="15" t="s">
        <v>27</v>
      </c>
      <c r="AX137" s="15" t="s">
        <v>77</v>
      </c>
      <c r="AY137" s="200" t="s">
        <v>148</v>
      </c>
    </row>
    <row r="138" s="2" customFormat="1" ht="16.5" customHeight="1">
      <c r="A138" s="31"/>
      <c r="B138" s="171"/>
      <c r="C138" s="210" t="s">
        <v>212</v>
      </c>
      <c r="D138" s="210" t="s">
        <v>302</v>
      </c>
      <c r="E138" s="211" t="s">
        <v>543</v>
      </c>
      <c r="F138" s="212" t="s">
        <v>544</v>
      </c>
      <c r="G138" s="213" t="s">
        <v>291</v>
      </c>
      <c r="H138" s="214">
        <v>10.285</v>
      </c>
      <c r="I138" s="215">
        <v>157</v>
      </c>
      <c r="J138" s="215">
        <f>ROUND(I138*H138,2)</f>
        <v>1614.75</v>
      </c>
      <c r="K138" s="212" t="s">
        <v>286</v>
      </c>
      <c r="L138" s="216"/>
      <c r="M138" s="217" t="s">
        <v>1</v>
      </c>
      <c r="N138" s="218" t="s">
        <v>35</v>
      </c>
      <c r="O138" s="180">
        <v>0</v>
      </c>
      <c r="P138" s="180">
        <f>O138*H138</f>
        <v>0</v>
      </c>
      <c r="Q138" s="180">
        <v>0.00010000000000000001</v>
      </c>
      <c r="R138" s="180">
        <f>Q138*H138</f>
        <v>0.0010285000000000001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305</v>
      </c>
      <c r="AT138" s="182" t="s">
        <v>302</v>
      </c>
      <c r="AU138" s="182" t="s">
        <v>79</v>
      </c>
      <c r="AY138" s="18" t="s">
        <v>148</v>
      </c>
      <c r="BE138" s="183">
        <f>IF(N138="základní",J138,0)</f>
        <v>1614.75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1614.75</v>
      </c>
      <c r="BL138" s="18" t="s">
        <v>155</v>
      </c>
      <c r="BM138" s="182" t="s">
        <v>545</v>
      </c>
    </row>
    <row r="139" s="13" customFormat="1">
      <c r="A139" s="13"/>
      <c r="B139" s="184"/>
      <c r="C139" s="13"/>
      <c r="D139" s="185" t="s">
        <v>157</v>
      </c>
      <c r="E139" s="13"/>
      <c r="F139" s="187" t="s">
        <v>546</v>
      </c>
      <c r="G139" s="13"/>
      <c r="H139" s="188">
        <v>10.285</v>
      </c>
      <c r="I139" s="13"/>
      <c r="J139" s="13"/>
      <c r="K139" s="13"/>
      <c r="L139" s="184"/>
      <c r="M139" s="219"/>
      <c r="N139" s="220"/>
      <c r="O139" s="220"/>
      <c r="P139" s="220"/>
      <c r="Q139" s="220"/>
      <c r="R139" s="220"/>
      <c r="S139" s="220"/>
      <c r="T139" s="22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157</v>
      </c>
      <c r="AU139" s="186" t="s">
        <v>79</v>
      </c>
      <c r="AV139" s="13" t="s">
        <v>79</v>
      </c>
      <c r="AW139" s="13" t="s">
        <v>3</v>
      </c>
      <c r="AX139" s="13" t="s">
        <v>77</v>
      </c>
      <c r="AY139" s="186" t="s">
        <v>148</v>
      </c>
    </row>
    <row r="140" s="2" customFormat="1" ht="6.96" customHeight="1">
      <c r="A140" s="31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32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autoFilter ref="C122:K139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547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548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-22549.509999999998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ROUND((SUM(BE123:BE151)),  2)</f>
        <v>-22549.509999999998</v>
      </c>
      <c r="G35" s="31"/>
      <c r="H35" s="31"/>
      <c r="I35" s="129">
        <v>0.20999999999999999</v>
      </c>
      <c r="J35" s="128">
        <f>ROUND(((SUM(BE123:BE151))*I35),  2)</f>
        <v>-4735.3999999999996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ROUND((SUM(BF123:BF151)),  2)</f>
        <v>0</v>
      </c>
      <c r="G36" s="31"/>
      <c r="H36" s="31"/>
      <c r="I36" s="129">
        <v>0.14999999999999999</v>
      </c>
      <c r="J36" s="128">
        <f>ROUND(((SUM(BF123:BF151))*I36),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ROUND((SUM(BG123:BG151)),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ROUND((SUM(BH123:BH151)),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ROUND((SUM(BI123:BI151)),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-27284.909999999996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547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PVC, dlažby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J123</f>
        <v>-22549.509999999998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J124</f>
        <v>-22549.509999999998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549</v>
      </c>
      <c r="E100" s="147"/>
      <c r="F100" s="147"/>
      <c r="G100" s="147"/>
      <c r="H100" s="147"/>
      <c r="I100" s="147"/>
      <c r="J100" s="148">
        <f>J125</f>
        <v>-3805.3000000000002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550</v>
      </c>
      <c r="E101" s="147"/>
      <c r="F101" s="147"/>
      <c r="G101" s="147"/>
      <c r="H101" s="147"/>
      <c r="I101" s="147"/>
      <c r="J101" s="148">
        <f>J129</f>
        <v>-18744.209999999999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133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ZL3 - SO 01 - BYT - Stavební úpravy a přístavba komunitního centra BETÉL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116</v>
      </c>
      <c r="L112" s="21"/>
    </row>
    <row r="113" s="2" customFormat="1" ht="16.5" customHeight="1">
      <c r="A113" s="31"/>
      <c r="B113" s="32"/>
      <c r="C113" s="31"/>
      <c r="D113" s="31"/>
      <c r="E113" s="122" t="s">
        <v>547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118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PVC, dlažby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4.6.2020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134</v>
      </c>
      <c r="D122" s="152" t="s">
        <v>55</v>
      </c>
      <c r="E122" s="152" t="s">
        <v>51</v>
      </c>
      <c r="F122" s="152" t="s">
        <v>52</v>
      </c>
      <c r="G122" s="152" t="s">
        <v>135</v>
      </c>
      <c r="H122" s="152" t="s">
        <v>136</v>
      </c>
      <c r="I122" s="152" t="s">
        <v>137</v>
      </c>
      <c r="J122" s="152" t="s">
        <v>128</v>
      </c>
      <c r="K122" s="153" t="s">
        <v>138</v>
      </c>
      <c r="L122" s="154"/>
      <c r="M122" s="78" t="s">
        <v>1</v>
      </c>
      <c r="N122" s="79" t="s">
        <v>34</v>
      </c>
      <c r="O122" s="79" t="s">
        <v>139</v>
      </c>
      <c r="P122" s="79" t="s">
        <v>140</v>
      </c>
      <c r="Q122" s="79" t="s">
        <v>141</v>
      </c>
      <c r="R122" s="79" t="s">
        <v>142</v>
      </c>
      <c r="S122" s="79" t="s">
        <v>143</v>
      </c>
      <c r="T122" s="80" t="s">
        <v>144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145</v>
      </c>
      <c r="D123" s="31"/>
      <c r="E123" s="31"/>
      <c r="F123" s="31"/>
      <c r="G123" s="31"/>
      <c r="H123" s="31"/>
      <c r="I123" s="31"/>
      <c r="J123" s="155">
        <f>BK123</f>
        <v>-22549.509999999998</v>
      </c>
      <c r="K123" s="31"/>
      <c r="L123" s="32"/>
      <c r="M123" s="81"/>
      <c r="N123" s="65"/>
      <c r="O123" s="82"/>
      <c r="P123" s="156">
        <f>P124</f>
        <v>0</v>
      </c>
      <c r="Q123" s="82"/>
      <c r="R123" s="156">
        <f>R124</f>
        <v>-0.29282947999999998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130</v>
      </c>
      <c r="BK123" s="158">
        <f>BK124</f>
        <v>-22549.509999999998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146</v>
      </c>
      <c r="F124" s="161" t="s">
        <v>147</v>
      </c>
      <c r="G124" s="12"/>
      <c r="H124" s="12"/>
      <c r="I124" s="12"/>
      <c r="J124" s="162">
        <f>BK124</f>
        <v>-22549.509999999998</v>
      </c>
      <c r="K124" s="12"/>
      <c r="L124" s="159"/>
      <c r="M124" s="163"/>
      <c r="N124" s="164"/>
      <c r="O124" s="164"/>
      <c r="P124" s="165">
        <f>P125+P129</f>
        <v>0</v>
      </c>
      <c r="Q124" s="164"/>
      <c r="R124" s="165">
        <f>R125+R129</f>
        <v>-0.29282947999999998</v>
      </c>
      <c r="S124" s="164"/>
      <c r="T124" s="166">
        <f>T125+T129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148</v>
      </c>
      <c r="BK124" s="168">
        <f>BK125+BK129</f>
        <v>-22549.509999999998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551</v>
      </c>
      <c r="F125" s="169" t="s">
        <v>552</v>
      </c>
      <c r="G125" s="12"/>
      <c r="H125" s="12"/>
      <c r="I125" s="12"/>
      <c r="J125" s="170">
        <f>BK125</f>
        <v>-3805.3000000000002</v>
      </c>
      <c r="K125" s="12"/>
      <c r="L125" s="159"/>
      <c r="M125" s="163"/>
      <c r="N125" s="164"/>
      <c r="O125" s="164"/>
      <c r="P125" s="165">
        <f>SUM(P126:P128)</f>
        <v>0</v>
      </c>
      <c r="Q125" s="164"/>
      <c r="R125" s="165">
        <f>SUM(R126:R128)</f>
        <v>-0.1065792</v>
      </c>
      <c r="S125" s="164"/>
      <c r="T125" s="166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148</v>
      </c>
      <c r="BK125" s="168">
        <f>SUM(BK126:BK128)</f>
        <v>-3805.3000000000002</v>
      </c>
    </row>
    <row r="126" s="2" customFormat="1" ht="21.75" customHeight="1">
      <c r="A126" s="31"/>
      <c r="B126" s="171"/>
      <c r="C126" s="210" t="s">
        <v>77</v>
      </c>
      <c r="D126" s="210" t="s">
        <v>302</v>
      </c>
      <c r="E126" s="211" t="s">
        <v>553</v>
      </c>
      <c r="F126" s="212" t="s">
        <v>554</v>
      </c>
      <c r="G126" s="213" t="s">
        <v>154</v>
      </c>
      <c r="H126" s="214">
        <v>-5.5510000000000002</v>
      </c>
      <c r="I126" s="215">
        <v>300</v>
      </c>
      <c r="J126" s="215">
        <f>ROUND(I126*H126,2)</f>
        <v>-1665.3</v>
      </c>
      <c r="K126" s="212" t="s">
        <v>1</v>
      </c>
      <c r="L126" s="216"/>
      <c r="M126" s="217" t="s">
        <v>1</v>
      </c>
      <c r="N126" s="218" t="s">
        <v>35</v>
      </c>
      <c r="O126" s="180">
        <v>0</v>
      </c>
      <c r="P126" s="180">
        <f>O126*H126</f>
        <v>0</v>
      </c>
      <c r="Q126" s="180">
        <v>0.019199999999999998</v>
      </c>
      <c r="R126" s="180">
        <f>Q126*H126</f>
        <v>-0.1065792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305</v>
      </c>
      <c r="AT126" s="182" t="s">
        <v>302</v>
      </c>
      <c r="AU126" s="182" t="s">
        <v>79</v>
      </c>
      <c r="AY126" s="18" t="s">
        <v>148</v>
      </c>
      <c r="BE126" s="183">
        <f>IF(N126="základní",J126,0)</f>
        <v>-1665.3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-1665.3</v>
      </c>
      <c r="BL126" s="18" t="s">
        <v>155</v>
      </c>
      <c r="BM126" s="182" t="s">
        <v>555</v>
      </c>
    </row>
    <row r="127" s="2" customFormat="1" ht="16.5" customHeight="1">
      <c r="A127" s="31"/>
      <c r="B127" s="171"/>
      <c r="C127" s="172" t="s">
        <v>79</v>
      </c>
      <c r="D127" s="172" t="s">
        <v>151</v>
      </c>
      <c r="E127" s="173" t="s">
        <v>556</v>
      </c>
      <c r="F127" s="174" t="s">
        <v>557</v>
      </c>
      <c r="G127" s="175" t="s">
        <v>175</v>
      </c>
      <c r="H127" s="176">
        <v>-0.107</v>
      </c>
      <c r="I127" s="177">
        <v>10000</v>
      </c>
      <c r="J127" s="177">
        <f>ROUND(I127*H127,2)</f>
        <v>-1070</v>
      </c>
      <c r="K127" s="174" t="s">
        <v>1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155</v>
      </c>
      <c r="AT127" s="182" t="s">
        <v>151</v>
      </c>
      <c r="AU127" s="182" t="s">
        <v>79</v>
      </c>
      <c r="AY127" s="18" t="s">
        <v>148</v>
      </c>
      <c r="BE127" s="183">
        <f>IF(N127="základní",J127,0)</f>
        <v>-1070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-1070</v>
      </c>
      <c r="BL127" s="18" t="s">
        <v>155</v>
      </c>
      <c r="BM127" s="182" t="s">
        <v>558</v>
      </c>
    </row>
    <row r="128" s="2" customFormat="1" ht="16.5" customHeight="1">
      <c r="A128" s="31"/>
      <c r="B128" s="171"/>
      <c r="C128" s="172" t="s">
        <v>160</v>
      </c>
      <c r="D128" s="172" t="s">
        <v>151</v>
      </c>
      <c r="E128" s="173" t="s">
        <v>559</v>
      </c>
      <c r="F128" s="174" t="s">
        <v>560</v>
      </c>
      <c r="G128" s="175" t="s">
        <v>175</v>
      </c>
      <c r="H128" s="176">
        <v>-0.107</v>
      </c>
      <c r="I128" s="177">
        <v>10000</v>
      </c>
      <c r="J128" s="177">
        <f>ROUND(I128*H128,2)</f>
        <v>-1070</v>
      </c>
      <c r="K128" s="174" t="s">
        <v>1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155</v>
      </c>
      <c r="AT128" s="182" t="s">
        <v>151</v>
      </c>
      <c r="AU128" s="182" t="s">
        <v>79</v>
      </c>
      <c r="AY128" s="18" t="s">
        <v>148</v>
      </c>
      <c r="BE128" s="183">
        <f>IF(N128="základní",J128,0)</f>
        <v>-1070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-1070</v>
      </c>
      <c r="BL128" s="18" t="s">
        <v>155</v>
      </c>
      <c r="BM128" s="182" t="s">
        <v>561</v>
      </c>
    </row>
    <row r="129" s="12" customFormat="1" ht="22.8" customHeight="1">
      <c r="A129" s="12"/>
      <c r="B129" s="159"/>
      <c r="C129" s="12"/>
      <c r="D129" s="160" t="s">
        <v>69</v>
      </c>
      <c r="E129" s="169" t="s">
        <v>562</v>
      </c>
      <c r="F129" s="169" t="s">
        <v>563</v>
      </c>
      <c r="G129" s="12"/>
      <c r="H129" s="12"/>
      <c r="I129" s="12"/>
      <c r="J129" s="170">
        <f>BK129</f>
        <v>-18744.209999999999</v>
      </c>
      <c r="K129" s="12"/>
      <c r="L129" s="159"/>
      <c r="M129" s="163"/>
      <c r="N129" s="164"/>
      <c r="O129" s="164"/>
      <c r="P129" s="165">
        <f>SUM(P130:P151)</f>
        <v>0</v>
      </c>
      <c r="Q129" s="164"/>
      <c r="R129" s="165">
        <f>SUM(R130:R151)</f>
        <v>-0.18625027999999999</v>
      </c>
      <c r="S129" s="164"/>
      <c r="T129" s="166">
        <f>SUM(T130:T151)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79</v>
      </c>
      <c r="AT129" s="167" t="s">
        <v>69</v>
      </c>
      <c r="AU129" s="167" t="s">
        <v>77</v>
      </c>
      <c r="AY129" s="160" t="s">
        <v>148</v>
      </c>
      <c r="BK129" s="168">
        <f>SUM(BK130:BK151)</f>
        <v>-18744.209999999999</v>
      </c>
    </row>
    <row r="130" s="2" customFormat="1" ht="16.5" customHeight="1">
      <c r="A130" s="31"/>
      <c r="B130" s="171"/>
      <c r="C130" s="172" t="s">
        <v>165</v>
      </c>
      <c r="D130" s="172" t="s">
        <v>151</v>
      </c>
      <c r="E130" s="173" t="s">
        <v>564</v>
      </c>
      <c r="F130" s="174" t="s">
        <v>565</v>
      </c>
      <c r="G130" s="175" t="s">
        <v>154</v>
      </c>
      <c r="H130" s="176">
        <v>-10.478999999999999</v>
      </c>
      <c r="I130" s="177">
        <v>8</v>
      </c>
      <c r="J130" s="177">
        <f>ROUND(I130*H130,2)</f>
        <v>-83.829999999999998</v>
      </c>
      <c r="K130" s="174" t="s">
        <v>1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155</v>
      </c>
      <c r="AT130" s="182" t="s">
        <v>151</v>
      </c>
      <c r="AU130" s="182" t="s">
        <v>79</v>
      </c>
      <c r="AY130" s="18" t="s">
        <v>148</v>
      </c>
      <c r="BE130" s="183">
        <f>IF(N130="základní",J130,0)</f>
        <v>-83.829999999999998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-83.829999999999998</v>
      </c>
      <c r="BL130" s="18" t="s">
        <v>155</v>
      </c>
      <c r="BM130" s="182" t="s">
        <v>566</v>
      </c>
    </row>
    <row r="131" s="13" customFormat="1">
      <c r="A131" s="13"/>
      <c r="B131" s="184"/>
      <c r="C131" s="13"/>
      <c r="D131" s="185" t="s">
        <v>157</v>
      </c>
      <c r="E131" s="186" t="s">
        <v>1</v>
      </c>
      <c r="F131" s="187" t="s">
        <v>567</v>
      </c>
      <c r="G131" s="13"/>
      <c r="H131" s="188">
        <v>-34.850000000000001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157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148</v>
      </c>
    </row>
    <row r="132" s="13" customFormat="1">
      <c r="A132" s="13"/>
      <c r="B132" s="184"/>
      <c r="C132" s="13"/>
      <c r="D132" s="185" t="s">
        <v>157</v>
      </c>
      <c r="E132" s="186" t="s">
        <v>1</v>
      </c>
      <c r="F132" s="187" t="s">
        <v>568</v>
      </c>
      <c r="G132" s="13"/>
      <c r="H132" s="188">
        <v>24.370999999999999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157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148</v>
      </c>
    </row>
    <row r="133" s="15" customFormat="1">
      <c r="A133" s="15"/>
      <c r="B133" s="199"/>
      <c r="C133" s="15"/>
      <c r="D133" s="185" t="s">
        <v>157</v>
      </c>
      <c r="E133" s="200" t="s">
        <v>1</v>
      </c>
      <c r="F133" s="201" t="s">
        <v>164</v>
      </c>
      <c r="G133" s="15"/>
      <c r="H133" s="202">
        <v>-10.479000000000003</v>
      </c>
      <c r="I133" s="15"/>
      <c r="J133" s="15"/>
      <c r="K133" s="15"/>
      <c r="L133" s="199"/>
      <c r="M133" s="203"/>
      <c r="N133" s="204"/>
      <c r="O133" s="204"/>
      <c r="P133" s="204"/>
      <c r="Q133" s="204"/>
      <c r="R133" s="204"/>
      <c r="S133" s="204"/>
      <c r="T133" s="20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00" t="s">
        <v>157</v>
      </c>
      <c r="AU133" s="200" t="s">
        <v>79</v>
      </c>
      <c r="AV133" s="15" t="s">
        <v>165</v>
      </c>
      <c r="AW133" s="15" t="s">
        <v>27</v>
      </c>
      <c r="AX133" s="15" t="s">
        <v>77</v>
      </c>
      <c r="AY133" s="200" t="s">
        <v>148</v>
      </c>
    </row>
    <row r="134" s="2" customFormat="1" ht="16.5" customHeight="1">
      <c r="A134" s="31"/>
      <c r="B134" s="171"/>
      <c r="C134" s="172" t="s">
        <v>177</v>
      </c>
      <c r="D134" s="172" t="s">
        <v>151</v>
      </c>
      <c r="E134" s="173" t="s">
        <v>569</v>
      </c>
      <c r="F134" s="174" t="s">
        <v>570</v>
      </c>
      <c r="G134" s="175" t="s">
        <v>154</v>
      </c>
      <c r="H134" s="176">
        <v>-10.478999999999999</v>
      </c>
      <c r="I134" s="177">
        <v>120</v>
      </c>
      <c r="J134" s="177">
        <f>ROUND(I134*H134,2)</f>
        <v>-1257.48</v>
      </c>
      <c r="K134" s="174" t="s">
        <v>1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0.00050000000000000001</v>
      </c>
      <c r="R134" s="180">
        <f>Q134*H134</f>
        <v>-0.0052394999999999994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155</v>
      </c>
      <c r="AT134" s="182" t="s">
        <v>151</v>
      </c>
      <c r="AU134" s="182" t="s">
        <v>79</v>
      </c>
      <c r="AY134" s="18" t="s">
        <v>148</v>
      </c>
      <c r="BE134" s="183">
        <f>IF(N134="základní",J134,0)</f>
        <v>-1257.48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-1257.48</v>
      </c>
      <c r="BL134" s="18" t="s">
        <v>155</v>
      </c>
      <c r="BM134" s="182" t="s">
        <v>571</v>
      </c>
    </row>
    <row r="135" s="13" customFormat="1">
      <c r="A135" s="13"/>
      <c r="B135" s="184"/>
      <c r="C135" s="13"/>
      <c r="D135" s="185" t="s">
        <v>157</v>
      </c>
      <c r="E135" s="186" t="s">
        <v>1</v>
      </c>
      <c r="F135" s="187" t="s">
        <v>572</v>
      </c>
      <c r="G135" s="13"/>
      <c r="H135" s="188">
        <v>-10.478999999999999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157</v>
      </c>
      <c r="AU135" s="186" t="s">
        <v>79</v>
      </c>
      <c r="AV135" s="13" t="s">
        <v>79</v>
      </c>
      <c r="AW135" s="13" t="s">
        <v>27</v>
      </c>
      <c r="AX135" s="13" t="s">
        <v>77</v>
      </c>
      <c r="AY135" s="186" t="s">
        <v>148</v>
      </c>
    </row>
    <row r="136" s="2" customFormat="1" ht="16.5" customHeight="1">
      <c r="A136" s="31"/>
      <c r="B136" s="171"/>
      <c r="C136" s="172" t="s">
        <v>212</v>
      </c>
      <c r="D136" s="172" t="s">
        <v>151</v>
      </c>
      <c r="E136" s="173" t="s">
        <v>573</v>
      </c>
      <c r="F136" s="174" t="s">
        <v>574</v>
      </c>
      <c r="G136" s="175" t="s">
        <v>154</v>
      </c>
      <c r="H136" s="176">
        <v>-10.478999999999999</v>
      </c>
      <c r="I136" s="177">
        <v>500</v>
      </c>
      <c r="J136" s="177">
        <f>ROUND(I136*H136,2)</f>
        <v>-5239.5</v>
      </c>
      <c r="K136" s="174" t="s">
        <v>1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0.012</v>
      </c>
      <c r="R136" s="180">
        <f>Q136*H136</f>
        <v>-0.125748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155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-5239.5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-5239.5</v>
      </c>
      <c r="BL136" s="18" t="s">
        <v>155</v>
      </c>
      <c r="BM136" s="182" t="s">
        <v>575</v>
      </c>
    </row>
    <row r="137" s="13" customFormat="1">
      <c r="A137" s="13"/>
      <c r="B137" s="184"/>
      <c r="C137" s="13"/>
      <c r="D137" s="185" t="s">
        <v>157</v>
      </c>
      <c r="E137" s="186" t="s">
        <v>1</v>
      </c>
      <c r="F137" s="187" t="s">
        <v>572</v>
      </c>
      <c r="G137" s="13"/>
      <c r="H137" s="188">
        <v>-10.478999999999999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157</v>
      </c>
      <c r="AU137" s="186" t="s">
        <v>79</v>
      </c>
      <c r="AV137" s="13" t="s">
        <v>79</v>
      </c>
      <c r="AW137" s="13" t="s">
        <v>27</v>
      </c>
      <c r="AX137" s="13" t="s">
        <v>77</v>
      </c>
      <c r="AY137" s="186" t="s">
        <v>148</v>
      </c>
    </row>
    <row r="138" s="2" customFormat="1" ht="16.5" customHeight="1">
      <c r="A138" s="31"/>
      <c r="B138" s="171"/>
      <c r="C138" s="172" t="s">
        <v>216</v>
      </c>
      <c r="D138" s="172" t="s">
        <v>151</v>
      </c>
      <c r="E138" s="173" t="s">
        <v>576</v>
      </c>
      <c r="F138" s="174" t="s">
        <v>577</v>
      </c>
      <c r="G138" s="175" t="s">
        <v>154</v>
      </c>
      <c r="H138" s="176">
        <v>-10.478999999999999</v>
      </c>
      <c r="I138" s="177">
        <v>260</v>
      </c>
      <c r="J138" s="177">
        <f>ROUND(I138*H138,2)</f>
        <v>-2724.54</v>
      </c>
      <c r="K138" s="174" t="s">
        <v>1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0.00029999999999999997</v>
      </c>
      <c r="R138" s="180">
        <f>Q138*H138</f>
        <v>-0.0031436999999999993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155</v>
      </c>
      <c r="AT138" s="182" t="s">
        <v>151</v>
      </c>
      <c r="AU138" s="182" t="s">
        <v>79</v>
      </c>
      <c r="AY138" s="18" t="s">
        <v>148</v>
      </c>
      <c r="BE138" s="183">
        <f>IF(N138="základní",J138,0)</f>
        <v>-2724.54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-2724.54</v>
      </c>
      <c r="BL138" s="18" t="s">
        <v>155</v>
      </c>
      <c r="BM138" s="182" t="s">
        <v>578</v>
      </c>
    </row>
    <row r="139" s="13" customFormat="1">
      <c r="A139" s="13"/>
      <c r="B139" s="184"/>
      <c r="C139" s="13"/>
      <c r="D139" s="185" t="s">
        <v>157</v>
      </c>
      <c r="E139" s="186" t="s">
        <v>1</v>
      </c>
      <c r="F139" s="187" t="s">
        <v>567</v>
      </c>
      <c r="G139" s="13"/>
      <c r="H139" s="188">
        <v>-34.850000000000001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157</v>
      </c>
      <c r="AU139" s="186" t="s">
        <v>79</v>
      </c>
      <c r="AV139" s="13" t="s">
        <v>79</v>
      </c>
      <c r="AW139" s="13" t="s">
        <v>27</v>
      </c>
      <c r="AX139" s="13" t="s">
        <v>70</v>
      </c>
      <c r="AY139" s="186" t="s">
        <v>148</v>
      </c>
    </row>
    <row r="140" s="13" customFormat="1">
      <c r="A140" s="13"/>
      <c r="B140" s="184"/>
      <c r="C140" s="13"/>
      <c r="D140" s="185" t="s">
        <v>157</v>
      </c>
      <c r="E140" s="186" t="s">
        <v>1</v>
      </c>
      <c r="F140" s="187" t="s">
        <v>568</v>
      </c>
      <c r="G140" s="13"/>
      <c r="H140" s="188">
        <v>24.370999999999999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157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148</v>
      </c>
    </row>
    <row r="141" s="15" customFormat="1">
      <c r="A141" s="15"/>
      <c r="B141" s="199"/>
      <c r="C141" s="15"/>
      <c r="D141" s="185" t="s">
        <v>157</v>
      </c>
      <c r="E141" s="200" t="s">
        <v>1</v>
      </c>
      <c r="F141" s="201" t="s">
        <v>164</v>
      </c>
      <c r="G141" s="15"/>
      <c r="H141" s="202">
        <v>-10.479000000000003</v>
      </c>
      <c r="I141" s="15"/>
      <c r="J141" s="15"/>
      <c r="K141" s="15"/>
      <c r="L141" s="199"/>
      <c r="M141" s="203"/>
      <c r="N141" s="204"/>
      <c r="O141" s="204"/>
      <c r="P141" s="204"/>
      <c r="Q141" s="204"/>
      <c r="R141" s="204"/>
      <c r="S141" s="204"/>
      <c r="T141" s="20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00" t="s">
        <v>157</v>
      </c>
      <c r="AU141" s="200" t="s">
        <v>79</v>
      </c>
      <c r="AV141" s="15" t="s">
        <v>165</v>
      </c>
      <c r="AW141" s="15" t="s">
        <v>27</v>
      </c>
      <c r="AX141" s="15" t="s">
        <v>77</v>
      </c>
      <c r="AY141" s="200" t="s">
        <v>148</v>
      </c>
    </row>
    <row r="142" s="2" customFormat="1" ht="21.75" customHeight="1">
      <c r="A142" s="31"/>
      <c r="B142" s="171"/>
      <c r="C142" s="210" t="s">
        <v>222</v>
      </c>
      <c r="D142" s="210" t="s">
        <v>302</v>
      </c>
      <c r="E142" s="211" t="s">
        <v>579</v>
      </c>
      <c r="F142" s="212" t="s">
        <v>580</v>
      </c>
      <c r="G142" s="213" t="s">
        <v>154</v>
      </c>
      <c r="H142" s="214">
        <v>-11.526999999999999</v>
      </c>
      <c r="I142" s="215">
        <v>650</v>
      </c>
      <c r="J142" s="215">
        <f>ROUND(I142*H142,2)</f>
        <v>-7492.5500000000002</v>
      </c>
      <c r="K142" s="212" t="s">
        <v>1</v>
      </c>
      <c r="L142" s="216"/>
      <c r="M142" s="217" t="s">
        <v>1</v>
      </c>
      <c r="N142" s="218" t="s">
        <v>35</v>
      </c>
      <c r="O142" s="180">
        <v>0</v>
      </c>
      <c r="P142" s="180">
        <f>O142*H142</f>
        <v>0</v>
      </c>
      <c r="Q142" s="180">
        <v>0.0040800000000000003</v>
      </c>
      <c r="R142" s="180">
        <f>Q142*H142</f>
        <v>-0.047030160000000001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305</v>
      </c>
      <c r="AT142" s="182" t="s">
        <v>302</v>
      </c>
      <c r="AU142" s="182" t="s">
        <v>79</v>
      </c>
      <c r="AY142" s="18" t="s">
        <v>148</v>
      </c>
      <c r="BE142" s="183">
        <f>IF(N142="základní",J142,0)</f>
        <v>-7492.5500000000002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-7492.5500000000002</v>
      </c>
      <c r="BL142" s="18" t="s">
        <v>155</v>
      </c>
      <c r="BM142" s="182" t="s">
        <v>581</v>
      </c>
    </row>
    <row r="143" s="13" customFormat="1">
      <c r="A143" s="13"/>
      <c r="B143" s="184"/>
      <c r="C143" s="13"/>
      <c r="D143" s="185" t="s">
        <v>157</v>
      </c>
      <c r="E143" s="186" t="s">
        <v>1</v>
      </c>
      <c r="F143" s="187" t="s">
        <v>582</v>
      </c>
      <c r="G143" s="13"/>
      <c r="H143" s="188">
        <v>-11.526999999999999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157</v>
      </c>
      <c r="AU143" s="186" t="s">
        <v>79</v>
      </c>
      <c r="AV143" s="13" t="s">
        <v>79</v>
      </c>
      <c r="AW143" s="13" t="s">
        <v>27</v>
      </c>
      <c r="AX143" s="13" t="s">
        <v>77</v>
      </c>
      <c r="AY143" s="186" t="s">
        <v>148</v>
      </c>
    </row>
    <row r="144" s="2" customFormat="1" ht="16.5" customHeight="1">
      <c r="A144" s="31"/>
      <c r="B144" s="171"/>
      <c r="C144" s="172" t="s">
        <v>228</v>
      </c>
      <c r="D144" s="172" t="s">
        <v>151</v>
      </c>
      <c r="E144" s="173" t="s">
        <v>583</v>
      </c>
      <c r="F144" s="174" t="s">
        <v>584</v>
      </c>
      <c r="G144" s="175" t="s">
        <v>291</v>
      </c>
      <c r="H144" s="176">
        <v>-11.890000000000001</v>
      </c>
      <c r="I144" s="177">
        <v>85</v>
      </c>
      <c r="J144" s="177">
        <f>ROUND(I144*H144,2)</f>
        <v>-1010.65</v>
      </c>
      <c r="K144" s="174" t="s">
        <v>1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1.0000000000000001E-05</v>
      </c>
      <c r="R144" s="180">
        <f>Q144*H144</f>
        <v>-0.00011890000000000002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155</v>
      </c>
      <c r="AT144" s="182" t="s">
        <v>151</v>
      </c>
      <c r="AU144" s="182" t="s">
        <v>79</v>
      </c>
      <c r="AY144" s="18" t="s">
        <v>148</v>
      </c>
      <c r="BE144" s="183">
        <f>IF(N144="základní",J144,0)</f>
        <v>-1010.65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-1010.65</v>
      </c>
      <c r="BL144" s="18" t="s">
        <v>155</v>
      </c>
      <c r="BM144" s="182" t="s">
        <v>585</v>
      </c>
    </row>
    <row r="145" s="13" customFormat="1">
      <c r="A145" s="13"/>
      <c r="B145" s="184"/>
      <c r="C145" s="13"/>
      <c r="D145" s="185" t="s">
        <v>157</v>
      </c>
      <c r="E145" s="186" t="s">
        <v>1</v>
      </c>
      <c r="F145" s="187" t="s">
        <v>586</v>
      </c>
      <c r="G145" s="13"/>
      <c r="H145" s="188">
        <v>-33.149999999999999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157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148</v>
      </c>
    </row>
    <row r="146" s="13" customFormat="1">
      <c r="A146" s="13"/>
      <c r="B146" s="184"/>
      <c r="C146" s="13"/>
      <c r="D146" s="185" t="s">
        <v>157</v>
      </c>
      <c r="E146" s="186" t="s">
        <v>1</v>
      </c>
      <c r="F146" s="187" t="s">
        <v>587</v>
      </c>
      <c r="G146" s="13"/>
      <c r="H146" s="188">
        <v>21.260000000000002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157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148</v>
      </c>
    </row>
    <row r="147" s="15" customFormat="1">
      <c r="A147" s="15"/>
      <c r="B147" s="199"/>
      <c r="C147" s="15"/>
      <c r="D147" s="185" t="s">
        <v>157</v>
      </c>
      <c r="E147" s="200" t="s">
        <v>1</v>
      </c>
      <c r="F147" s="201" t="s">
        <v>164</v>
      </c>
      <c r="G147" s="15"/>
      <c r="H147" s="202">
        <v>-11.889999999999997</v>
      </c>
      <c r="I147" s="15"/>
      <c r="J147" s="15"/>
      <c r="K147" s="15"/>
      <c r="L147" s="199"/>
      <c r="M147" s="203"/>
      <c r="N147" s="204"/>
      <c r="O147" s="204"/>
      <c r="P147" s="204"/>
      <c r="Q147" s="204"/>
      <c r="R147" s="204"/>
      <c r="S147" s="204"/>
      <c r="T147" s="20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00" t="s">
        <v>157</v>
      </c>
      <c r="AU147" s="200" t="s">
        <v>79</v>
      </c>
      <c r="AV147" s="15" t="s">
        <v>165</v>
      </c>
      <c r="AW147" s="15" t="s">
        <v>27</v>
      </c>
      <c r="AX147" s="15" t="s">
        <v>77</v>
      </c>
      <c r="AY147" s="200" t="s">
        <v>148</v>
      </c>
    </row>
    <row r="148" s="2" customFormat="1" ht="16.5" customHeight="1">
      <c r="A148" s="31"/>
      <c r="B148" s="171"/>
      <c r="C148" s="210" t="s">
        <v>232</v>
      </c>
      <c r="D148" s="210" t="s">
        <v>302</v>
      </c>
      <c r="E148" s="211" t="s">
        <v>588</v>
      </c>
      <c r="F148" s="212" t="s">
        <v>589</v>
      </c>
      <c r="G148" s="213" t="s">
        <v>291</v>
      </c>
      <c r="H148" s="214">
        <v>-13.079000000000001</v>
      </c>
      <c r="I148" s="215">
        <v>40</v>
      </c>
      <c r="J148" s="215">
        <f>ROUND(I148*H148,2)</f>
        <v>-523.15999999999997</v>
      </c>
      <c r="K148" s="212" t="s">
        <v>1</v>
      </c>
      <c r="L148" s="216"/>
      <c r="M148" s="217" t="s">
        <v>1</v>
      </c>
      <c r="N148" s="218" t="s">
        <v>35</v>
      </c>
      <c r="O148" s="180">
        <v>0</v>
      </c>
      <c r="P148" s="180">
        <f>O148*H148</f>
        <v>0</v>
      </c>
      <c r="Q148" s="180">
        <v>0.00038000000000000002</v>
      </c>
      <c r="R148" s="180">
        <f>Q148*H148</f>
        <v>-0.0049700200000000003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305</v>
      </c>
      <c r="AT148" s="182" t="s">
        <v>302</v>
      </c>
      <c r="AU148" s="182" t="s">
        <v>79</v>
      </c>
      <c r="AY148" s="18" t="s">
        <v>148</v>
      </c>
      <c r="BE148" s="183">
        <f>IF(N148="základní",J148,0)</f>
        <v>-523.15999999999997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-523.15999999999997</v>
      </c>
      <c r="BL148" s="18" t="s">
        <v>155</v>
      </c>
      <c r="BM148" s="182" t="s">
        <v>590</v>
      </c>
    </row>
    <row r="149" s="13" customFormat="1">
      <c r="A149" s="13"/>
      <c r="B149" s="184"/>
      <c r="C149" s="13"/>
      <c r="D149" s="185" t="s">
        <v>157</v>
      </c>
      <c r="E149" s="186" t="s">
        <v>1</v>
      </c>
      <c r="F149" s="187" t="s">
        <v>591</v>
      </c>
      <c r="G149" s="13"/>
      <c r="H149" s="188">
        <v>-13.079000000000001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157</v>
      </c>
      <c r="AU149" s="186" t="s">
        <v>79</v>
      </c>
      <c r="AV149" s="13" t="s">
        <v>79</v>
      </c>
      <c r="AW149" s="13" t="s">
        <v>27</v>
      </c>
      <c r="AX149" s="13" t="s">
        <v>77</v>
      </c>
      <c r="AY149" s="186" t="s">
        <v>148</v>
      </c>
    </row>
    <row r="150" s="2" customFormat="1" ht="16.5" customHeight="1">
      <c r="A150" s="31"/>
      <c r="B150" s="171"/>
      <c r="C150" s="172" t="s">
        <v>236</v>
      </c>
      <c r="D150" s="172" t="s">
        <v>151</v>
      </c>
      <c r="E150" s="173" t="s">
        <v>592</v>
      </c>
      <c r="F150" s="174" t="s">
        <v>593</v>
      </c>
      <c r="G150" s="175" t="s">
        <v>175</v>
      </c>
      <c r="H150" s="176">
        <v>-0.055</v>
      </c>
      <c r="I150" s="177">
        <v>5000</v>
      </c>
      <c r="J150" s="177">
        <f>ROUND(I150*H150,2)</f>
        <v>-275</v>
      </c>
      <c r="K150" s="174" t="s">
        <v>1</v>
      </c>
      <c r="L150" s="32"/>
      <c r="M150" s="178" t="s">
        <v>1</v>
      </c>
      <c r="N150" s="179" t="s">
        <v>35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155</v>
      </c>
      <c r="AT150" s="182" t="s">
        <v>151</v>
      </c>
      <c r="AU150" s="182" t="s">
        <v>79</v>
      </c>
      <c r="AY150" s="18" t="s">
        <v>148</v>
      </c>
      <c r="BE150" s="183">
        <f>IF(N150="základní",J150,0)</f>
        <v>-275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-275</v>
      </c>
      <c r="BL150" s="18" t="s">
        <v>155</v>
      </c>
      <c r="BM150" s="182" t="s">
        <v>594</v>
      </c>
    </row>
    <row r="151" s="2" customFormat="1" ht="16.5" customHeight="1">
      <c r="A151" s="31"/>
      <c r="B151" s="171"/>
      <c r="C151" s="172" t="s">
        <v>240</v>
      </c>
      <c r="D151" s="172" t="s">
        <v>151</v>
      </c>
      <c r="E151" s="173" t="s">
        <v>595</v>
      </c>
      <c r="F151" s="174" t="s">
        <v>596</v>
      </c>
      <c r="G151" s="175" t="s">
        <v>175</v>
      </c>
      <c r="H151" s="176">
        <v>-0.055</v>
      </c>
      <c r="I151" s="177">
        <v>2500</v>
      </c>
      <c r="J151" s="177">
        <f>ROUND(I151*H151,2)</f>
        <v>-137.5</v>
      </c>
      <c r="K151" s="174" t="s">
        <v>1</v>
      </c>
      <c r="L151" s="32"/>
      <c r="M151" s="206" t="s">
        <v>1</v>
      </c>
      <c r="N151" s="207" t="s">
        <v>35</v>
      </c>
      <c r="O151" s="208">
        <v>0</v>
      </c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155</v>
      </c>
      <c r="AT151" s="182" t="s">
        <v>151</v>
      </c>
      <c r="AU151" s="182" t="s">
        <v>79</v>
      </c>
      <c r="AY151" s="18" t="s">
        <v>148</v>
      </c>
      <c r="BE151" s="183">
        <f>IF(N151="základní",J151,0)</f>
        <v>-137.5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-137.5</v>
      </c>
      <c r="BL151" s="18" t="s">
        <v>155</v>
      </c>
      <c r="BM151" s="182" t="s">
        <v>597</v>
      </c>
    </row>
    <row r="152" s="2" customFormat="1" ht="6.96" customHeight="1">
      <c r="A152" s="31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2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autoFilter ref="C122:K151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547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598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120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121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ROUND(J124, 2)</f>
        <v>11313.799999999999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ROUND((SUM(BE124:BE155)),  2)</f>
        <v>11313.799999999999</v>
      </c>
      <c r="G35" s="31"/>
      <c r="H35" s="31"/>
      <c r="I35" s="129">
        <v>0.20999999999999999</v>
      </c>
      <c r="J35" s="128">
        <f>ROUND(((SUM(BE124:BE155))*I35),  2)</f>
        <v>2375.9000000000001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ROUND((SUM(BF124:BF155)),  2)</f>
        <v>0</v>
      </c>
      <c r="G36" s="31"/>
      <c r="H36" s="31"/>
      <c r="I36" s="129">
        <v>0.14999999999999999</v>
      </c>
      <c r="J36" s="128">
        <f>ROUND(((SUM(BF124:BF155))*I36),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ROUND((SUM(BG124:BG155)),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ROUND((SUM(BH124:BH155)),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ROUND((SUM(BI124:BI155)),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13689.699999999999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547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Vícepráce - PVC,  dlažby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J124</f>
        <v>11313.799999999999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J125</f>
        <v>11313.799999999999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549</v>
      </c>
      <c r="E100" s="147"/>
      <c r="F100" s="147"/>
      <c r="G100" s="147"/>
      <c r="H100" s="147"/>
      <c r="I100" s="147"/>
      <c r="J100" s="148">
        <f>J126</f>
        <v>4931.1999999999998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599</v>
      </c>
      <c r="E101" s="147"/>
      <c r="F101" s="147"/>
      <c r="G101" s="147"/>
      <c r="H101" s="147"/>
      <c r="I101" s="147"/>
      <c r="J101" s="148">
        <f>J140</f>
        <v>5832.7600000000002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526</v>
      </c>
      <c r="E102" s="147"/>
      <c r="F102" s="147"/>
      <c r="G102" s="147"/>
      <c r="H102" s="147"/>
      <c r="I102" s="147"/>
      <c r="J102" s="148">
        <f>J151</f>
        <v>549.84000000000003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133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2" t="str">
        <f>E7</f>
        <v>ZL3 - SO 01 - BYT - Stavební úpravy a přístavba komunitního centra BETÉL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116</v>
      </c>
      <c r="L113" s="21"/>
    </row>
    <row r="114" s="2" customFormat="1" ht="16.5" customHeight="1">
      <c r="A114" s="31"/>
      <c r="B114" s="32"/>
      <c r="C114" s="31"/>
      <c r="D114" s="31"/>
      <c r="E114" s="122" t="s">
        <v>547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118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 xml:space="preserve">Vícepráce - PVC,  dlažby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Bezručova čp.503, Chrastava </v>
      </c>
      <c r="G118" s="31"/>
      <c r="H118" s="31"/>
      <c r="I118" s="28" t="s">
        <v>20</v>
      </c>
      <c r="J118" s="61" t="str">
        <f>IF(J14="","",J14)</f>
        <v>4.6.2020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5.65" customHeight="1">
      <c r="A120" s="31"/>
      <c r="B120" s="32"/>
      <c r="C120" s="28" t="s">
        <v>22</v>
      </c>
      <c r="D120" s="31"/>
      <c r="E120" s="31"/>
      <c r="F120" s="25" t="str">
        <f>E17</f>
        <v>Sbor JB v Chrastavě, Bezručova 503, 46331 Chrastav</v>
      </c>
      <c r="G120" s="31"/>
      <c r="H120" s="31"/>
      <c r="I120" s="28" t="s">
        <v>26</v>
      </c>
      <c r="J120" s="29" t="str">
        <f>E23</f>
        <v>FS Vision, s.r.o. IČ: 22792902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25</v>
      </c>
      <c r="D121" s="31"/>
      <c r="E121" s="31"/>
      <c r="F121" s="25" t="str">
        <f>IF(E20="","",E20)</f>
        <v>TOMIVOS s.r.o.</v>
      </c>
      <c r="G121" s="31"/>
      <c r="H121" s="31"/>
      <c r="I121" s="28" t="s">
        <v>28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49"/>
      <c r="B123" s="150"/>
      <c r="C123" s="151" t="s">
        <v>134</v>
      </c>
      <c r="D123" s="152" t="s">
        <v>55</v>
      </c>
      <c r="E123" s="152" t="s">
        <v>51</v>
      </c>
      <c r="F123" s="152" t="s">
        <v>52</v>
      </c>
      <c r="G123" s="152" t="s">
        <v>135</v>
      </c>
      <c r="H123" s="152" t="s">
        <v>136</v>
      </c>
      <c r="I123" s="152" t="s">
        <v>137</v>
      </c>
      <c r="J123" s="152" t="s">
        <v>128</v>
      </c>
      <c r="K123" s="153" t="s">
        <v>138</v>
      </c>
      <c r="L123" s="154"/>
      <c r="M123" s="78" t="s">
        <v>1</v>
      </c>
      <c r="N123" s="79" t="s">
        <v>34</v>
      </c>
      <c r="O123" s="79" t="s">
        <v>139</v>
      </c>
      <c r="P123" s="79" t="s">
        <v>140</v>
      </c>
      <c r="Q123" s="79" t="s">
        <v>141</v>
      </c>
      <c r="R123" s="79" t="s">
        <v>142</v>
      </c>
      <c r="S123" s="79" t="s">
        <v>143</v>
      </c>
      <c r="T123" s="80" t="s">
        <v>144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1"/>
      <c r="B124" s="32"/>
      <c r="C124" s="85" t="s">
        <v>145</v>
      </c>
      <c r="D124" s="31"/>
      <c r="E124" s="31"/>
      <c r="F124" s="31"/>
      <c r="G124" s="31"/>
      <c r="H124" s="31"/>
      <c r="I124" s="31"/>
      <c r="J124" s="155">
        <f>BK124</f>
        <v>11313.799999999999</v>
      </c>
      <c r="K124" s="31"/>
      <c r="L124" s="32"/>
      <c r="M124" s="81"/>
      <c r="N124" s="65"/>
      <c r="O124" s="82"/>
      <c r="P124" s="156">
        <f>P125</f>
        <v>7.8910799999999996</v>
      </c>
      <c r="Q124" s="82"/>
      <c r="R124" s="156">
        <f>R125</f>
        <v>0.13817344000000004</v>
      </c>
      <c r="S124" s="82"/>
      <c r="T124" s="15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69</v>
      </c>
      <c r="AU124" s="18" t="s">
        <v>130</v>
      </c>
      <c r="BK124" s="158">
        <f>BK125</f>
        <v>11313.799999999999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146</v>
      </c>
      <c r="F125" s="161" t="s">
        <v>147</v>
      </c>
      <c r="G125" s="12"/>
      <c r="H125" s="12"/>
      <c r="I125" s="12"/>
      <c r="J125" s="162">
        <f>BK125</f>
        <v>11313.799999999999</v>
      </c>
      <c r="K125" s="12"/>
      <c r="L125" s="159"/>
      <c r="M125" s="163"/>
      <c r="N125" s="164"/>
      <c r="O125" s="164"/>
      <c r="P125" s="165">
        <f>P126+P140+P151</f>
        <v>7.8910799999999996</v>
      </c>
      <c r="Q125" s="164"/>
      <c r="R125" s="165">
        <f>R126+R140+R151</f>
        <v>0.13817344000000004</v>
      </c>
      <c r="S125" s="164"/>
      <c r="T125" s="166">
        <f>T126+T140+T151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70</v>
      </c>
      <c r="AY125" s="160" t="s">
        <v>148</v>
      </c>
      <c r="BK125" s="168">
        <f>BK126+BK140+BK151</f>
        <v>11313.799999999999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551</v>
      </c>
      <c r="F126" s="169" t="s">
        <v>552</v>
      </c>
      <c r="G126" s="12"/>
      <c r="H126" s="12"/>
      <c r="I126" s="12"/>
      <c r="J126" s="170">
        <f>BK126</f>
        <v>4931.1999999999998</v>
      </c>
      <c r="K126" s="12"/>
      <c r="L126" s="159"/>
      <c r="M126" s="163"/>
      <c r="N126" s="164"/>
      <c r="O126" s="164"/>
      <c r="P126" s="165">
        <f>SUM(P127:P139)</f>
        <v>0</v>
      </c>
      <c r="Q126" s="164"/>
      <c r="R126" s="165">
        <f>SUM(R127:R139)</f>
        <v>0.12909600000000002</v>
      </c>
      <c r="S126" s="164"/>
      <c r="T126" s="166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77</v>
      </c>
      <c r="AY126" s="160" t="s">
        <v>148</v>
      </c>
      <c r="BK126" s="168">
        <f>SUM(BK127:BK139)</f>
        <v>4931.1999999999998</v>
      </c>
    </row>
    <row r="127" s="2" customFormat="1" ht="16.5" customHeight="1">
      <c r="A127" s="31"/>
      <c r="B127" s="171"/>
      <c r="C127" s="172" t="s">
        <v>77</v>
      </c>
      <c r="D127" s="172" t="s">
        <v>151</v>
      </c>
      <c r="E127" s="173" t="s">
        <v>600</v>
      </c>
      <c r="F127" s="174" t="s">
        <v>601</v>
      </c>
      <c r="G127" s="175" t="s">
        <v>291</v>
      </c>
      <c r="H127" s="176">
        <v>2.3199999999999998</v>
      </c>
      <c r="I127" s="177">
        <v>70</v>
      </c>
      <c r="J127" s="177">
        <f>ROUND(I127*H127,2)</f>
        <v>162.40000000000001</v>
      </c>
      <c r="K127" s="174" t="s">
        <v>1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0.00046000000000000001</v>
      </c>
      <c r="R127" s="180">
        <f>Q127*H127</f>
        <v>0.0010671999999999999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155</v>
      </c>
      <c r="AT127" s="182" t="s">
        <v>151</v>
      </c>
      <c r="AU127" s="182" t="s">
        <v>79</v>
      </c>
      <c r="AY127" s="18" t="s">
        <v>148</v>
      </c>
      <c r="BE127" s="183">
        <f>IF(N127="základní",J127,0)</f>
        <v>162.40000000000001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162.40000000000001</v>
      </c>
      <c r="BL127" s="18" t="s">
        <v>155</v>
      </c>
      <c r="BM127" s="182" t="s">
        <v>602</v>
      </c>
    </row>
    <row r="128" s="13" customFormat="1">
      <c r="A128" s="13"/>
      <c r="B128" s="184"/>
      <c r="C128" s="13"/>
      <c r="D128" s="185" t="s">
        <v>157</v>
      </c>
      <c r="E128" s="186" t="s">
        <v>1</v>
      </c>
      <c r="F128" s="187" t="s">
        <v>603</v>
      </c>
      <c r="G128" s="13"/>
      <c r="H128" s="188">
        <v>2.3199999999999998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157</v>
      </c>
      <c r="AU128" s="186" t="s">
        <v>79</v>
      </c>
      <c r="AV128" s="13" t="s">
        <v>79</v>
      </c>
      <c r="AW128" s="13" t="s">
        <v>27</v>
      </c>
      <c r="AX128" s="13" t="s">
        <v>77</v>
      </c>
      <c r="AY128" s="186" t="s">
        <v>148</v>
      </c>
    </row>
    <row r="129" s="2" customFormat="1" ht="16.5" customHeight="1">
      <c r="A129" s="31"/>
      <c r="B129" s="171"/>
      <c r="C129" s="172" t="s">
        <v>79</v>
      </c>
      <c r="D129" s="172" t="s">
        <v>151</v>
      </c>
      <c r="E129" s="173" t="s">
        <v>604</v>
      </c>
      <c r="F129" s="174" t="s">
        <v>605</v>
      </c>
      <c r="G129" s="175" t="s">
        <v>154</v>
      </c>
      <c r="H129" s="176">
        <v>1.04</v>
      </c>
      <c r="I129" s="177">
        <v>290</v>
      </c>
      <c r="J129" s="177">
        <f>ROUND(I129*H129,2)</f>
        <v>301.60000000000002</v>
      </c>
      <c r="K129" s="174" t="s">
        <v>1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0.0036700000000000001</v>
      </c>
      <c r="R129" s="180">
        <f>Q129*H129</f>
        <v>0.0038168000000000004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155</v>
      </c>
      <c r="AT129" s="182" t="s">
        <v>151</v>
      </c>
      <c r="AU129" s="182" t="s">
        <v>79</v>
      </c>
      <c r="AY129" s="18" t="s">
        <v>148</v>
      </c>
      <c r="BE129" s="183">
        <f>IF(N129="základní",J129,0)</f>
        <v>301.60000000000002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301.60000000000002</v>
      </c>
      <c r="BL129" s="18" t="s">
        <v>155</v>
      </c>
      <c r="BM129" s="182" t="s">
        <v>606</v>
      </c>
    </row>
    <row r="130" s="13" customFormat="1">
      <c r="A130" s="13"/>
      <c r="B130" s="184"/>
      <c r="C130" s="13"/>
      <c r="D130" s="185" t="s">
        <v>157</v>
      </c>
      <c r="E130" s="186" t="s">
        <v>1</v>
      </c>
      <c r="F130" s="187" t="s">
        <v>607</v>
      </c>
      <c r="G130" s="13"/>
      <c r="H130" s="188">
        <v>-5.1399999999999997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157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148</v>
      </c>
    </row>
    <row r="131" s="13" customFormat="1">
      <c r="A131" s="13"/>
      <c r="B131" s="184"/>
      <c r="C131" s="13"/>
      <c r="D131" s="185" t="s">
        <v>157</v>
      </c>
      <c r="E131" s="186" t="s">
        <v>1</v>
      </c>
      <c r="F131" s="187" t="s">
        <v>608</v>
      </c>
      <c r="G131" s="13"/>
      <c r="H131" s="188">
        <v>6.1799999999999997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157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148</v>
      </c>
    </row>
    <row r="132" s="15" customFormat="1">
      <c r="A132" s="15"/>
      <c r="B132" s="199"/>
      <c r="C132" s="15"/>
      <c r="D132" s="185" t="s">
        <v>157</v>
      </c>
      <c r="E132" s="200" t="s">
        <v>1</v>
      </c>
      <c r="F132" s="201" t="s">
        <v>164</v>
      </c>
      <c r="G132" s="15"/>
      <c r="H132" s="202">
        <v>1.04</v>
      </c>
      <c r="I132" s="15"/>
      <c r="J132" s="15"/>
      <c r="K132" s="15"/>
      <c r="L132" s="199"/>
      <c r="M132" s="203"/>
      <c r="N132" s="204"/>
      <c r="O132" s="204"/>
      <c r="P132" s="204"/>
      <c r="Q132" s="204"/>
      <c r="R132" s="204"/>
      <c r="S132" s="204"/>
      <c r="T132" s="20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00" t="s">
        <v>157</v>
      </c>
      <c r="AU132" s="200" t="s">
        <v>79</v>
      </c>
      <c r="AV132" s="15" t="s">
        <v>165</v>
      </c>
      <c r="AW132" s="15" t="s">
        <v>27</v>
      </c>
      <c r="AX132" s="15" t="s">
        <v>77</v>
      </c>
      <c r="AY132" s="200" t="s">
        <v>148</v>
      </c>
    </row>
    <row r="133" s="2" customFormat="1" ht="16.5" customHeight="1">
      <c r="A133" s="31"/>
      <c r="B133" s="171"/>
      <c r="C133" s="210" t="s">
        <v>160</v>
      </c>
      <c r="D133" s="210" t="s">
        <v>302</v>
      </c>
      <c r="E133" s="211" t="s">
        <v>609</v>
      </c>
      <c r="F133" s="212" t="s">
        <v>610</v>
      </c>
      <c r="G133" s="213" t="s">
        <v>154</v>
      </c>
      <c r="H133" s="214">
        <v>7</v>
      </c>
      <c r="I133" s="215">
        <v>568</v>
      </c>
      <c r="J133" s="215">
        <f>ROUND(I133*H133,2)</f>
        <v>3976</v>
      </c>
      <c r="K133" s="212" t="s">
        <v>286</v>
      </c>
      <c r="L133" s="216"/>
      <c r="M133" s="217" t="s">
        <v>1</v>
      </c>
      <c r="N133" s="218" t="s">
        <v>35</v>
      </c>
      <c r="O133" s="180">
        <v>0</v>
      </c>
      <c r="P133" s="180">
        <f>O133*H133</f>
        <v>0</v>
      </c>
      <c r="Q133" s="180">
        <v>0.0177</v>
      </c>
      <c r="R133" s="180">
        <f>Q133*H133</f>
        <v>0.12390000000000001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305</v>
      </c>
      <c r="AT133" s="182" t="s">
        <v>302</v>
      </c>
      <c r="AU133" s="182" t="s">
        <v>79</v>
      </c>
      <c r="AY133" s="18" t="s">
        <v>148</v>
      </c>
      <c r="BE133" s="183">
        <f>IF(N133="základní",J133,0)</f>
        <v>3976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3976</v>
      </c>
      <c r="BL133" s="18" t="s">
        <v>155</v>
      </c>
      <c r="BM133" s="182" t="s">
        <v>611</v>
      </c>
    </row>
    <row r="134" s="13" customFormat="1">
      <c r="A134" s="13"/>
      <c r="B134" s="184"/>
      <c r="C134" s="13"/>
      <c r="D134" s="185" t="s">
        <v>157</v>
      </c>
      <c r="E134" s="186" t="s">
        <v>1</v>
      </c>
      <c r="F134" s="187" t="s">
        <v>612</v>
      </c>
      <c r="G134" s="13"/>
      <c r="H134" s="188">
        <v>7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157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148</v>
      </c>
    </row>
    <row r="135" s="15" customFormat="1">
      <c r="A135" s="15"/>
      <c r="B135" s="199"/>
      <c r="C135" s="15"/>
      <c r="D135" s="185" t="s">
        <v>157</v>
      </c>
      <c r="E135" s="200" t="s">
        <v>1</v>
      </c>
      <c r="F135" s="201" t="s">
        <v>164</v>
      </c>
      <c r="G135" s="15"/>
      <c r="H135" s="202">
        <v>7</v>
      </c>
      <c r="I135" s="15"/>
      <c r="J135" s="15"/>
      <c r="K135" s="15"/>
      <c r="L135" s="199"/>
      <c r="M135" s="203"/>
      <c r="N135" s="204"/>
      <c r="O135" s="204"/>
      <c r="P135" s="204"/>
      <c r="Q135" s="204"/>
      <c r="R135" s="204"/>
      <c r="S135" s="204"/>
      <c r="T135" s="20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0" t="s">
        <v>157</v>
      </c>
      <c r="AU135" s="200" t="s">
        <v>79</v>
      </c>
      <c r="AV135" s="15" t="s">
        <v>165</v>
      </c>
      <c r="AW135" s="15" t="s">
        <v>27</v>
      </c>
      <c r="AX135" s="15" t="s">
        <v>77</v>
      </c>
      <c r="AY135" s="200" t="s">
        <v>148</v>
      </c>
    </row>
    <row r="136" s="2" customFormat="1" ht="16.5" customHeight="1">
      <c r="A136" s="31"/>
      <c r="B136" s="171"/>
      <c r="C136" s="172" t="s">
        <v>165</v>
      </c>
      <c r="D136" s="172" t="s">
        <v>151</v>
      </c>
      <c r="E136" s="173" t="s">
        <v>613</v>
      </c>
      <c r="F136" s="174" t="s">
        <v>614</v>
      </c>
      <c r="G136" s="175" t="s">
        <v>154</v>
      </c>
      <c r="H136" s="176">
        <v>1.04</v>
      </c>
      <c r="I136" s="177">
        <v>30</v>
      </c>
      <c r="J136" s="177">
        <f>ROUND(I136*H136,2)</f>
        <v>31.199999999999999</v>
      </c>
      <c r="K136" s="174" t="s">
        <v>1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0.00029999999999999997</v>
      </c>
      <c r="R136" s="180">
        <f>Q136*H136</f>
        <v>0.00031199999999999999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155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31.199999999999999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31.199999999999999</v>
      </c>
      <c r="BL136" s="18" t="s">
        <v>155</v>
      </c>
      <c r="BM136" s="182" t="s">
        <v>615</v>
      </c>
    </row>
    <row r="137" s="13" customFormat="1">
      <c r="A137" s="13"/>
      <c r="B137" s="184"/>
      <c r="C137" s="13"/>
      <c r="D137" s="185" t="s">
        <v>157</v>
      </c>
      <c r="E137" s="186" t="s">
        <v>1</v>
      </c>
      <c r="F137" s="187" t="s">
        <v>616</v>
      </c>
      <c r="G137" s="13"/>
      <c r="H137" s="188">
        <v>1.04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157</v>
      </c>
      <c r="AU137" s="186" t="s">
        <v>79</v>
      </c>
      <c r="AV137" s="13" t="s">
        <v>79</v>
      </c>
      <c r="AW137" s="13" t="s">
        <v>27</v>
      </c>
      <c r="AX137" s="13" t="s">
        <v>77</v>
      </c>
      <c r="AY137" s="186" t="s">
        <v>148</v>
      </c>
    </row>
    <row r="138" s="2" customFormat="1" ht="16.5" customHeight="1">
      <c r="A138" s="31"/>
      <c r="B138" s="171"/>
      <c r="C138" s="172" t="s">
        <v>177</v>
      </c>
      <c r="D138" s="172" t="s">
        <v>151</v>
      </c>
      <c r="E138" s="173" t="s">
        <v>556</v>
      </c>
      <c r="F138" s="174" t="s">
        <v>557</v>
      </c>
      <c r="G138" s="175" t="s">
        <v>175</v>
      </c>
      <c r="H138" s="176">
        <v>0.023</v>
      </c>
      <c r="I138" s="177">
        <v>10000</v>
      </c>
      <c r="J138" s="177">
        <f>ROUND(I138*H138,2)</f>
        <v>230</v>
      </c>
      <c r="K138" s="174" t="s">
        <v>1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155</v>
      </c>
      <c r="AT138" s="182" t="s">
        <v>151</v>
      </c>
      <c r="AU138" s="182" t="s">
        <v>79</v>
      </c>
      <c r="AY138" s="18" t="s">
        <v>148</v>
      </c>
      <c r="BE138" s="183">
        <f>IF(N138="základní",J138,0)</f>
        <v>230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230</v>
      </c>
      <c r="BL138" s="18" t="s">
        <v>155</v>
      </c>
      <c r="BM138" s="182" t="s">
        <v>558</v>
      </c>
    </row>
    <row r="139" s="2" customFormat="1" ht="16.5" customHeight="1">
      <c r="A139" s="31"/>
      <c r="B139" s="171"/>
      <c r="C139" s="172" t="s">
        <v>212</v>
      </c>
      <c r="D139" s="172" t="s">
        <v>151</v>
      </c>
      <c r="E139" s="173" t="s">
        <v>559</v>
      </c>
      <c r="F139" s="174" t="s">
        <v>560</v>
      </c>
      <c r="G139" s="175" t="s">
        <v>175</v>
      </c>
      <c r="H139" s="176">
        <v>0.023</v>
      </c>
      <c r="I139" s="177">
        <v>10000</v>
      </c>
      <c r="J139" s="177">
        <f>ROUND(I139*H139,2)</f>
        <v>230</v>
      </c>
      <c r="K139" s="174" t="s">
        <v>1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155</v>
      </c>
      <c r="AT139" s="182" t="s">
        <v>151</v>
      </c>
      <c r="AU139" s="182" t="s">
        <v>79</v>
      </c>
      <c r="AY139" s="18" t="s">
        <v>148</v>
      </c>
      <c r="BE139" s="183">
        <f>IF(N139="základní",J139,0)</f>
        <v>230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230</v>
      </c>
      <c r="BL139" s="18" t="s">
        <v>155</v>
      </c>
      <c r="BM139" s="182" t="s">
        <v>561</v>
      </c>
    </row>
    <row r="140" s="12" customFormat="1" ht="22.8" customHeight="1">
      <c r="A140" s="12"/>
      <c r="B140" s="159"/>
      <c r="C140" s="12"/>
      <c r="D140" s="160" t="s">
        <v>69</v>
      </c>
      <c r="E140" s="169" t="s">
        <v>617</v>
      </c>
      <c r="F140" s="169" t="s">
        <v>618</v>
      </c>
      <c r="G140" s="12"/>
      <c r="H140" s="12"/>
      <c r="I140" s="12"/>
      <c r="J140" s="170">
        <f>BK140</f>
        <v>5832.7600000000002</v>
      </c>
      <c r="K140" s="12"/>
      <c r="L140" s="159"/>
      <c r="M140" s="163"/>
      <c r="N140" s="164"/>
      <c r="O140" s="164"/>
      <c r="P140" s="165">
        <f>SUM(P141:P150)</f>
        <v>7.6474799999999998</v>
      </c>
      <c r="Q140" s="164"/>
      <c r="R140" s="165">
        <f>SUM(R141:R150)</f>
        <v>0.0087711999999999998</v>
      </c>
      <c r="S140" s="164"/>
      <c r="T140" s="166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79</v>
      </c>
      <c r="AT140" s="167" t="s">
        <v>69</v>
      </c>
      <c r="AU140" s="167" t="s">
        <v>77</v>
      </c>
      <c r="AY140" s="160" t="s">
        <v>148</v>
      </c>
      <c r="BK140" s="168">
        <f>SUM(BK141:BK150)</f>
        <v>5832.7600000000002</v>
      </c>
    </row>
    <row r="141" s="2" customFormat="1" ht="16.5" customHeight="1">
      <c r="A141" s="31"/>
      <c r="B141" s="171"/>
      <c r="C141" s="172" t="s">
        <v>216</v>
      </c>
      <c r="D141" s="172" t="s">
        <v>151</v>
      </c>
      <c r="E141" s="173" t="s">
        <v>619</v>
      </c>
      <c r="F141" s="174" t="s">
        <v>620</v>
      </c>
      <c r="G141" s="175" t="s">
        <v>291</v>
      </c>
      <c r="H141" s="176">
        <v>7.5</v>
      </c>
      <c r="I141" s="177">
        <v>49.399999999999999</v>
      </c>
      <c r="J141" s="177">
        <f>ROUND(I141*H141,2)</f>
        <v>370.5</v>
      </c>
      <c r="K141" s="174" t="s">
        <v>286</v>
      </c>
      <c r="L141" s="32"/>
      <c r="M141" s="178" t="s">
        <v>1</v>
      </c>
      <c r="N141" s="179" t="s">
        <v>35</v>
      </c>
      <c r="O141" s="180">
        <v>0.10000000000000001</v>
      </c>
      <c r="P141" s="180">
        <f>O141*H141</f>
        <v>0.75</v>
      </c>
      <c r="Q141" s="180">
        <v>5.0000000000000002E-05</v>
      </c>
      <c r="R141" s="180">
        <f>Q141*H141</f>
        <v>0.00037500000000000001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155</v>
      </c>
      <c r="AT141" s="182" t="s">
        <v>151</v>
      </c>
      <c r="AU141" s="182" t="s">
        <v>79</v>
      </c>
      <c r="AY141" s="18" t="s">
        <v>148</v>
      </c>
      <c r="BE141" s="183">
        <f>IF(N141="základní",J141,0)</f>
        <v>370.5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370.5</v>
      </c>
      <c r="BL141" s="18" t="s">
        <v>155</v>
      </c>
      <c r="BM141" s="182" t="s">
        <v>621</v>
      </c>
    </row>
    <row r="142" s="13" customFormat="1">
      <c r="A142" s="13"/>
      <c r="B142" s="184"/>
      <c r="C142" s="13"/>
      <c r="D142" s="185" t="s">
        <v>157</v>
      </c>
      <c r="E142" s="186" t="s">
        <v>1</v>
      </c>
      <c r="F142" s="187" t="s">
        <v>622</v>
      </c>
      <c r="G142" s="13"/>
      <c r="H142" s="188">
        <v>7.5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157</v>
      </c>
      <c r="AU142" s="186" t="s">
        <v>79</v>
      </c>
      <c r="AV142" s="13" t="s">
        <v>79</v>
      </c>
      <c r="AW142" s="13" t="s">
        <v>27</v>
      </c>
      <c r="AX142" s="13" t="s">
        <v>77</v>
      </c>
      <c r="AY142" s="186" t="s">
        <v>148</v>
      </c>
    </row>
    <row r="143" s="2" customFormat="1" ht="16.5" customHeight="1">
      <c r="A143" s="31"/>
      <c r="B143" s="171"/>
      <c r="C143" s="210" t="s">
        <v>222</v>
      </c>
      <c r="D143" s="210" t="s">
        <v>302</v>
      </c>
      <c r="E143" s="211" t="s">
        <v>623</v>
      </c>
      <c r="F143" s="212" t="s">
        <v>624</v>
      </c>
      <c r="G143" s="213" t="s">
        <v>291</v>
      </c>
      <c r="H143" s="214">
        <v>9</v>
      </c>
      <c r="I143" s="215">
        <v>50.5</v>
      </c>
      <c r="J143" s="215">
        <f>ROUND(I143*H143,2)</f>
        <v>454.5</v>
      </c>
      <c r="K143" s="212" t="s">
        <v>286</v>
      </c>
      <c r="L143" s="216"/>
      <c r="M143" s="217" t="s">
        <v>1</v>
      </c>
      <c r="N143" s="218" t="s">
        <v>35</v>
      </c>
      <c r="O143" s="180">
        <v>0</v>
      </c>
      <c r="P143" s="180">
        <f>O143*H143</f>
        <v>0</v>
      </c>
      <c r="Q143" s="180">
        <v>0.00020000000000000001</v>
      </c>
      <c r="R143" s="180">
        <f>Q143*H143</f>
        <v>0.0018000000000000002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305</v>
      </c>
      <c r="AT143" s="182" t="s">
        <v>302</v>
      </c>
      <c r="AU143" s="182" t="s">
        <v>79</v>
      </c>
      <c r="AY143" s="18" t="s">
        <v>148</v>
      </c>
      <c r="BE143" s="183">
        <f>IF(N143="základní",J143,0)</f>
        <v>454.5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454.5</v>
      </c>
      <c r="BL143" s="18" t="s">
        <v>155</v>
      </c>
      <c r="BM143" s="182" t="s">
        <v>625</v>
      </c>
    </row>
    <row r="144" s="13" customFormat="1">
      <c r="A144" s="13"/>
      <c r="B144" s="184"/>
      <c r="C144" s="13"/>
      <c r="D144" s="185" t="s">
        <v>157</v>
      </c>
      <c r="E144" s="13"/>
      <c r="F144" s="187" t="s">
        <v>626</v>
      </c>
      <c r="G144" s="13"/>
      <c r="H144" s="188">
        <v>9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157</v>
      </c>
      <c r="AU144" s="186" t="s">
        <v>79</v>
      </c>
      <c r="AV144" s="13" t="s">
        <v>79</v>
      </c>
      <c r="AW144" s="13" t="s">
        <v>3</v>
      </c>
      <c r="AX144" s="13" t="s">
        <v>77</v>
      </c>
      <c r="AY144" s="186" t="s">
        <v>148</v>
      </c>
    </row>
    <row r="145" s="2" customFormat="1" ht="16.5" customHeight="1">
      <c r="A145" s="31"/>
      <c r="B145" s="171"/>
      <c r="C145" s="172" t="s">
        <v>228</v>
      </c>
      <c r="D145" s="172" t="s">
        <v>151</v>
      </c>
      <c r="E145" s="173" t="s">
        <v>627</v>
      </c>
      <c r="F145" s="174" t="s">
        <v>628</v>
      </c>
      <c r="G145" s="175" t="s">
        <v>154</v>
      </c>
      <c r="H145" s="176">
        <v>11.18</v>
      </c>
      <c r="I145" s="177">
        <v>188</v>
      </c>
      <c r="J145" s="177">
        <f>ROUND(I145*H145,2)</f>
        <v>2101.8400000000001</v>
      </c>
      <c r="K145" s="174" t="s">
        <v>286</v>
      </c>
      <c r="L145" s="32"/>
      <c r="M145" s="178" t="s">
        <v>1</v>
      </c>
      <c r="N145" s="179" t="s">
        <v>35</v>
      </c>
      <c r="O145" s="180">
        <v>0.34000000000000002</v>
      </c>
      <c r="P145" s="180">
        <f>O145*H145</f>
        <v>3.8012000000000001</v>
      </c>
      <c r="Q145" s="180">
        <v>0.00017000000000000001</v>
      </c>
      <c r="R145" s="180">
        <f>Q145*H145</f>
        <v>0.0019006000000000001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155</v>
      </c>
      <c r="AT145" s="182" t="s">
        <v>151</v>
      </c>
      <c r="AU145" s="182" t="s">
        <v>79</v>
      </c>
      <c r="AY145" s="18" t="s">
        <v>148</v>
      </c>
      <c r="BE145" s="183">
        <f>IF(N145="základní",J145,0)</f>
        <v>2101.8400000000001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2101.8400000000001</v>
      </c>
      <c r="BL145" s="18" t="s">
        <v>155</v>
      </c>
      <c r="BM145" s="182" t="s">
        <v>629</v>
      </c>
    </row>
    <row r="146" s="13" customFormat="1">
      <c r="A146" s="13"/>
      <c r="B146" s="184"/>
      <c r="C146" s="13"/>
      <c r="D146" s="185" t="s">
        <v>157</v>
      </c>
      <c r="E146" s="186" t="s">
        <v>1</v>
      </c>
      <c r="F146" s="187" t="s">
        <v>630</v>
      </c>
      <c r="G146" s="13"/>
      <c r="H146" s="188">
        <v>11.18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157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148</v>
      </c>
    </row>
    <row r="147" s="2" customFormat="1" ht="16.5" customHeight="1">
      <c r="A147" s="31"/>
      <c r="B147" s="171"/>
      <c r="C147" s="172" t="s">
        <v>232</v>
      </c>
      <c r="D147" s="172" t="s">
        <v>151</v>
      </c>
      <c r="E147" s="173" t="s">
        <v>631</v>
      </c>
      <c r="F147" s="174" t="s">
        <v>632</v>
      </c>
      <c r="G147" s="175" t="s">
        <v>154</v>
      </c>
      <c r="H147" s="176">
        <v>11.18</v>
      </c>
      <c r="I147" s="177">
        <v>144</v>
      </c>
      <c r="J147" s="177">
        <f>ROUND(I147*H147,2)</f>
        <v>1609.9200000000001</v>
      </c>
      <c r="K147" s="174" t="s">
        <v>286</v>
      </c>
      <c r="L147" s="32"/>
      <c r="M147" s="178" t="s">
        <v>1</v>
      </c>
      <c r="N147" s="179" t="s">
        <v>35</v>
      </c>
      <c r="O147" s="180">
        <v>0.13</v>
      </c>
      <c r="P147" s="180">
        <f>O147*H147</f>
        <v>1.4534</v>
      </c>
      <c r="Q147" s="180">
        <v>0.00025999999999999998</v>
      </c>
      <c r="R147" s="180">
        <f>Q147*H147</f>
        <v>0.0029067999999999997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155</v>
      </c>
      <c r="AT147" s="182" t="s">
        <v>151</v>
      </c>
      <c r="AU147" s="182" t="s">
        <v>79</v>
      </c>
      <c r="AY147" s="18" t="s">
        <v>148</v>
      </c>
      <c r="BE147" s="183">
        <f>IF(N147="základní",J147,0)</f>
        <v>1609.9200000000001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1609.9200000000001</v>
      </c>
      <c r="BL147" s="18" t="s">
        <v>155</v>
      </c>
      <c r="BM147" s="182" t="s">
        <v>633</v>
      </c>
    </row>
    <row r="148" s="2" customFormat="1" ht="16.5" customHeight="1">
      <c r="A148" s="31"/>
      <c r="B148" s="171"/>
      <c r="C148" s="172" t="s">
        <v>236</v>
      </c>
      <c r="D148" s="172" t="s">
        <v>151</v>
      </c>
      <c r="E148" s="173" t="s">
        <v>634</v>
      </c>
      <c r="F148" s="174" t="s">
        <v>635</v>
      </c>
      <c r="G148" s="175" t="s">
        <v>154</v>
      </c>
      <c r="H148" s="176">
        <v>11.18</v>
      </c>
      <c r="I148" s="177">
        <v>89.5</v>
      </c>
      <c r="J148" s="177">
        <f>ROUND(I148*H148,2)</f>
        <v>1000.61</v>
      </c>
      <c r="K148" s="174" t="s">
        <v>286</v>
      </c>
      <c r="L148" s="32"/>
      <c r="M148" s="178" t="s">
        <v>1</v>
      </c>
      <c r="N148" s="179" t="s">
        <v>35</v>
      </c>
      <c r="O148" s="180">
        <v>0.089999999999999997</v>
      </c>
      <c r="P148" s="180">
        <f>O148*H148</f>
        <v>1.0062</v>
      </c>
      <c r="Q148" s="180">
        <v>0.00014999999999999999</v>
      </c>
      <c r="R148" s="180">
        <f>Q148*H148</f>
        <v>0.0016769999999999999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155</v>
      </c>
      <c r="AT148" s="182" t="s">
        <v>151</v>
      </c>
      <c r="AU148" s="182" t="s">
        <v>79</v>
      </c>
      <c r="AY148" s="18" t="s">
        <v>148</v>
      </c>
      <c r="BE148" s="183">
        <f>IF(N148="základní",J148,0)</f>
        <v>1000.61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1000.61</v>
      </c>
      <c r="BL148" s="18" t="s">
        <v>155</v>
      </c>
      <c r="BM148" s="182" t="s">
        <v>636</v>
      </c>
    </row>
    <row r="149" s="2" customFormat="1" ht="16.5" customHeight="1">
      <c r="A149" s="31"/>
      <c r="B149" s="171"/>
      <c r="C149" s="172" t="s">
        <v>240</v>
      </c>
      <c r="D149" s="172" t="s">
        <v>151</v>
      </c>
      <c r="E149" s="173" t="s">
        <v>637</v>
      </c>
      <c r="F149" s="174" t="s">
        <v>638</v>
      </c>
      <c r="G149" s="175" t="s">
        <v>154</v>
      </c>
      <c r="H149" s="176">
        <v>11.18</v>
      </c>
      <c r="I149" s="177">
        <v>25.600000000000001</v>
      </c>
      <c r="J149" s="177">
        <f>ROUND(I149*H149,2)</f>
        <v>286.20999999999998</v>
      </c>
      <c r="K149" s="174" t="s">
        <v>286</v>
      </c>
      <c r="L149" s="32"/>
      <c r="M149" s="178" t="s">
        <v>1</v>
      </c>
      <c r="N149" s="179" t="s">
        <v>35</v>
      </c>
      <c r="O149" s="180">
        <v>0.055</v>
      </c>
      <c r="P149" s="180">
        <f>O149*H149</f>
        <v>0.6149</v>
      </c>
      <c r="Q149" s="180">
        <v>1.0000000000000001E-05</v>
      </c>
      <c r="R149" s="180">
        <f>Q149*H149</f>
        <v>0.00011180000000000001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155</v>
      </c>
      <c r="AT149" s="182" t="s">
        <v>151</v>
      </c>
      <c r="AU149" s="182" t="s">
        <v>79</v>
      </c>
      <c r="AY149" s="18" t="s">
        <v>148</v>
      </c>
      <c r="BE149" s="183">
        <f>IF(N149="základní",J149,0)</f>
        <v>286.20999999999998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286.20999999999998</v>
      </c>
      <c r="BL149" s="18" t="s">
        <v>155</v>
      </c>
      <c r="BM149" s="182" t="s">
        <v>639</v>
      </c>
    </row>
    <row r="150" s="2" customFormat="1" ht="16.5" customHeight="1">
      <c r="A150" s="31"/>
      <c r="B150" s="171"/>
      <c r="C150" s="172" t="s">
        <v>244</v>
      </c>
      <c r="D150" s="172" t="s">
        <v>151</v>
      </c>
      <c r="E150" s="173" t="s">
        <v>640</v>
      </c>
      <c r="F150" s="174" t="s">
        <v>641</v>
      </c>
      <c r="G150" s="175" t="s">
        <v>175</v>
      </c>
      <c r="H150" s="176">
        <v>0.0089999999999999993</v>
      </c>
      <c r="I150" s="177">
        <v>1020</v>
      </c>
      <c r="J150" s="177">
        <f>ROUND(I150*H150,2)</f>
        <v>9.1799999999999997</v>
      </c>
      <c r="K150" s="174" t="s">
        <v>286</v>
      </c>
      <c r="L150" s="32"/>
      <c r="M150" s="178" t="s">
        <v>1</v>
      </c>
      <c r="N150" s="179" t="s">
        <v>35</v>
      </c>
      <c r="O150" s="180">
        <v>2.4199999999999999</v>
      </c>
      <c r="P150" s="180">
        <f>O150*H150</f>
        <v>0.021779999999999997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155</v>
      </c>
      <c r="AT150" s="182" t="s">
        <v>151</v>
      </c>
      <c r="AU150" s="182" t="s">
        <v>79</v>
      </c>
      <c r="AY150" s="18" t="s">
        <v>148</v>
      </c>
      <c r="BE150" s="183">
        <f>IF(N150="základní",J150,0)</f>
        <v>9.1799999999999997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9.1799999999999997</v>
      </c>
      <c r="BL150" s="18" t="s">
        <v>155</v>
      </c>
      <c r="BM150" s="182" t="s">
        <v>642</v>
      </c>
    </row>
    <row r="151" s="12" customFormat="1" ht="22.8" customHeight="1">
      <c r="A151" s="12"/>
      <c r="B151" s="159"/>
      <c r="C151" s="12"/>
      <c r="D151" s="160" t="s">
        <v>69</v>
      </c>
      <c r="E151" s="169" t="s">
        <v>536</v>
      </c>
      <c r="F151" s="169" t="s">
        <v>537</v>
      </c>
      <c r="G151" s="12"/>
      <c r="H151" s="12"/>
      <c r="I151" s="12"/>
      <c r="J151" s="170">
        <f>BK151</f>
        <v>549.84000000000003</v>
      </c>
      <c r="K151" s="12"/>
      <c r="L151" s="159"/>
      <c r="M151" s="163"/>
      <c r="N151" s="164"/>
      <c r="O151" s="164"/>
      <c r="P151" s="165">
        <f>SUM(P152:P155)</f>
        <v>0.24359999999999998</v>
      </c>
      <c r="Q151" s="164"/>
      <c r="R151" s="165">
        <f>SUM(R152:R155)</f>
        <v>0.00030624</v>
      </c>
      <c r="S151" s="164"/>
      <c r="T151" s="166">
        <f>SUM(T152:T155)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79</v>
      </c>
      <c r="AT151" s="167" t="s">
        <v>69</v>
      </c>
      <c r="AU151" s="167" t="s">
        <v>77</v>
      </c>
      <c r="AY151" s="160" t="s">
        <v>148</v>
      </c>
      <c r="BK151" s="168">
        <f>SUM(BK152:BK155)</f>
        <v>549.84000000000003</v>
      </c>
    </row>
    <row r="152" s="2" customFormat="1" ht="16.5" customHeight="1">
      <c r="A152" s="31"/>
      <c r="B152" s="171"/>
      <c r="C152" s="172" t="s">
        <v>248</v>
      </c>
      <c r="D152" s="172" t="s">
        <v>151</v>
      </c>
      <c r="E152" s="173" t="s">
        <v>538</v>
      </c>
      <c r="F152" s="174" t="s">
        <v>539</v>
      </c>
      <c r="G152" s="175" t="s">
        <v>291</v>
      </c>
      <c r="H152" s="176">
        <v>2.3199999999999998</v>
      </c>
      <c r="I152" s="177">
        <v>42.299999999999997</v>
      </c>
      <c r="J152" s="177">
        <f>ROUND(I152*H152,2)</f>
        <v>98.140000000000001</v>
      </c>
      <c r="K152" s="174" t="s">
        <v>286</v>
      </c>
      <c r="L152" s="32"/>
      <c r="M152" s="178" t="s">
        <v>1</v>
      </c>
      <c r="N152" s="179" t="s">
        <v>35</v>
      </c>
      <c r="O152" s="180">
        <v>0.105</v>
      </c>
      <c r="P152" s="180">
        <f>O152*H152</f>
        <v>0.24359999999999998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155</v>
      </c>
      <c r="AT152" s="182" t="s">
        <v>151</v>
      </c>
      <c r="AU152" s="182" t="s">
        <v>79</v>
      </c>
      <c r="AY152" s="18" t="s">
        <v>148</v>
      </c>
      <c r="BE152" s="183">
        <f>IF(N152="základní",J152,0)</f>
        <v>98.140000000000001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98.140000000000001</v>
      </c>
      <c r="BL152" s="18" t="s">
        <v>155</v>
      </c>
      <c r="BM152" s="182" t="s">
        <v>643</v>
      </c>
    </row>
    <row r="153" s="13" customFormat="1">
      <c r="A153" s="13"/>
      <c r="B153" s="184"/>
      <c r="C153" s="13"/>
      <c r="D153" s="185" t="s">
        <v>157</v>
      </c>
      <c r="E153" s="186" t="s">
        <v>1</v>
      </c>
      <c r="F153" s="187" t="s">
        <v>644</v>
      </c>
      <c r="G153" s="13"/>
      <c r="H153" s="188">
        <v>2.3199999999999998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157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148</v>
      </c>
    </row>
    <row r="154" s="2" customFormat="1" ht="16.5" customHeight="1">
      <c r="A154" s="31"/>
      <c r="B154" s="171"/>
      <c r="C154" s="210" t="s">
        <v>8</v>
      </c>
      <c r="D154" s="210" t="s">
        <v>302</v>
      </c>
      <c r="E154" s="211" t="s">
        <v>645</v>
      </c>
      <c r="F154" s="212" t="s">
        <v>646</v>
      </c>
      <c r="G154" s="213" t="s">
        <v>291</v>
      </c>
      <c r="H154" s="214">
        <v>2.552</v>
      </c>
      <c r="I154" s="215">
        <v>177</v>
      </c>
      <c r="J154" s="215">
        <f>ROUND(I154*H154,2)</f>
        <v>451.69999999999999</v>
      </c>
      <c r="K154" s="212" t="s">
        <v>286</v>
      </c>
      <c r="L154" s="216"/>
      <c r="M154" s="217" t="s">
        <v>1</v>
      </c>
      <c r="N154" s="218" t="s">
        <v>35</v>
      </c>
      <c r="O154" s="180">
        <v>0</v>
      </c>
      <c r="P154" s="180">
        <f>O154*H154</f>
        <v>0</v>
      </c>
      <c r="Q154" s="180">
        <v>0.00012</v>
      </c>
      <c r="R154" s="180">
        <f>Q154*H154</f>
        <v>0.00030624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305</v>
      </c>
      <c r="AT154" s="182" t="s">
        <v>302</v>
      </c>
      <c r="AU154" s="182" t="s">
        <v>79</v>
      </c>
      <c r="AY154" s="18" t="s">
        <v>148</v>
      </c>
      <c r="BE154" s="183">
        <f>IF(N154="základní",J154,0)</f>
        <v>451.69999999999999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451.69999999999999</v>
      </c>
      <c r="BL154" s="18" t="s">
        <v>155</v>
      </c>
      <c r="BM154" s="182" t="s">
        <v>647</v>
      </c>
    </row>
    <row r="155" s="13" customFormat="1">
      <c r="A155" s="13"/>
      <c r="B155" s="184"/>
      <c r="C155" s="13"/>
      <c r="D155" s="185" t="s">
        <v>157</v>
      </c>
      <c r="E155" s="13"/>
      <c r="F155" s="187" t="s">
        <v>648</v>
      </c>
      <c r="G155" s="13"/>
      <c r="H155" s="188">
        <v>2.552</v>
      </c>
      <c r="I155" s="13"/>
      <c r="J155" s="13"/>
      <c r="K155" s="13"/>
      <c r="L155" s="184"/>
      <c r="M155" s="219"/>
      <c r="N155" s="220"/>
      <c r="O155" s="220"/>
      <c r="P155" s="220"/>
      <c r="Q155" s="220"/>
      <c r="R155" s="220"/>
      <c r="S155" s="220"/>
      <c r="T155" s="22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157</v>
      </c>
      <c r="AU155" s="186" t="s">
        <v>79</v>
      </c>
      <c r="AV155" s="13" t="s">
        <v>79</v>
      </c>
      <c r="AW155" s="13" t="s">
        <v>3</v>
      </c>
      <c r="AX155" s="13" t="s">
        <v>77</v>
      </c>
      <c r="AY155" s="186" t="s">
        <v>148</v>
      </c>
    </row>
    <row r="156" s="2" customFormat="1" ht="6.96" customHeight="1">
      <c r="A156" s="31"/>
      <c r="B156" s="52"/>
      <c r="C156" s="53"/>
      <c r="D156" s="53"/>
      <c r="E156" s="53"/>
      <c r="F156" s="53"/>
      <c r="G156" s="53"/>
      <c r="H156" s="53"/>
      <c r="I156" s="53"/>
      <c r="J156" s="53"/>
      <c r="K156" s="53"/>
      <c r="L156" s="32"/>
      <c r="M156" s="31"/>
      <c r="O156" s="31"/>
      <c r="P156" s="31"/>
      <c r="Q156" s="31"/>
      <c r="R156" s="31"/>
      <c r="S156" s="31"/>
      <c r="T156" s="31"/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</row>
  </sheetData>
  <autoFilter ref="C123:K155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115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ZL3 - SO 01 - BYT - Stavební úpravy a přístavba komunitního centra BETÉL</v>
      </c>
      <c r="F7" s="28"/>
      <c r="G7" s="28"/>
      <c r="H7" s="28"/>
      <c r="L7" s="21"/>
    </row>
    <row r="8" hidden="1" s="1" customFormat="1" ht="12" customHeight="1">
      <c r="B8" s="21"/>
      <c r="D8" s="28" t="s">
        <v>116</v>
      </c>
      <c r="L8" s="21"/>
    </row>
    <row r="9" hidden="1" s="2" customFormat="1" ht="16.5" customHeight="1">
      <c r="A9" s="31"/>
      <c r="B9" s="32"/>
      <c r="C9" s="31"/>
      <c r="D9" s="31"/>
      <c r="E9" s="122" t="s">
        <v>649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118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650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183</v>
      </c>
      <c r="G14" s="31"/>
      <c r="H14" s="31"/>
      <c r="I14" s="28" t="s">
        <v>20</v>
      </c>
      <c r="J14" s="61" t="str">
        <f>'Rekapitulace stavby'!AN8</f>
        <v>4.6.2020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184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122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123</v>
      </c>
      <c r="F20" s="31"/>
      <c r="G20" s="31"/>
      <c r="H20" s="31"/>
      <c r="I20" s="28" t="s">
        <v>24</v>
      </c>
      <c r="J20" s="25" t="s">
        <v>124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125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185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-1563.5999999999999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ROUND((SUM(BE123:BE148)),  2)</f>
        <v>-1563.5999999999999</v>
      </c>
      <c r="G35" s="31"/>
      <c r="H35" s="31"/>
      <c r="I35" s="129">
        <v>0.20999999999999999</v>
      </c>
      <c r="J35" s="128">
        <f>ROUND(((SUM(BE123:BE148))*I35),  2)</f>
        <v>-328.36000000000001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ROUND((SUM(BF123:BF148)),  2)</f>
        <v>0</v>
      </c>
      <c r="G36" s="31"/>
      <c r="H36" s="31"/>
      <c r="I36" s="129">
        <v>0.14999999999999999</v>
      </c>
      <c r="J36" s="128">
        <f>ROUND(((SUM(BF123:BF148))*I36),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ROUND((SUM(BG123:BG148)),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ROUND((SUM(BH123:BH148)),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ROUND((SUM(BI123:BI148)),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-1891.96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126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ZL3 - SO 01 - BYT - Stavební úpravy a přístavba komunitního centra BETÉL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116</v>
      </c>
      <c r="L86" s="21"/>
    </row>
    <row r="87" s="2" customFormat="1" ht="16.5" customHeight="1">
      <c r="A87" s="31"/>
      <c r="B87" s="32"/>
      <c r="C87" s="31"/>
      <c r="D87" s="31"/>
      <c r="E87" s="122" t="s">
        <v>649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118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Ústřední vytápění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4.6.2020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127</v>
      </c>
      <c r="D96" s="130"/>
      <c r="E96" s="130"/>
      <c r="F96" s="130"/>
      <c r="G96" s="130"/>
      <c r="H96" s="130"/>
      <c r="I96" s="130"/>
      <c r="J96" s="139" t="s">
        <v>128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129</v>
      </c>
      <c r="D98" s="31"/>
      <c r="E98" s="31"/>
      <c r="F98" s="31"/>
      <c r="G98" s="31"/>
      <c r="H98" s="31"/>
      <c r="I98" s="31"/>
      <c r="J98" s="88">
        <f>J123</f>
        <v>-1563.5999999999999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130</v>
      </c>
    </row>
    <row r="99" s="9" customFormat="1" ht="24.96" customHeight="1">
      <c r="A99" s="9"/>
      <c r="B99" s="141"/>
      <c r="C99" s="9"/>
      <c r="D99" s="142" t="s">
        <v>131</v>
      </c>
      <c r="E99" s="143"/>
      <c r="F99" s="143"/>
      <c r="G99" s="143"/>
      <c r="H99" s="143"/>
      <c r="I99" s="143"/>
      <c r="J99" s="144">
        <f>J124</f>
        <v>-1563.5999999999999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651</v>
      </c>
      <c r="E100" s="147"/>
      <c r="F100" s="147"/>
      <c r="G100" s="147"/>
      <c r="H100" s="147"/>
      <c r="I100" s="147"/>
      <c r="J100" s="148">
        <f>J125</f>
        <v>-461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652</v>
      </c>
      <c r="E101" s="147"/>
      <c r="F101" s="147"/>
      <c r="G101" s="147"/>
      <c r="H101" s="147"/>
      <c r="I101" s="147"/>
      <c r="J101" s="148">
        <f>J130</f>
        <v>-1102.5999999999999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133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ZL3 - SO 01 - BYT - Stavební úpravy a přístavba komunitního centra BETÉL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116</v>
      </c>
      <c r="L112" s="21"/>
    </row>
    <row r="113" s="2" customFormat="1" ht="16.5" customHeight="1">
      <c r="A113" s="31"/>
      <c r="B113" s="32"/>
      <c r="C113" s="31"/>
      <c r="D113" s="31"/>
      <c r="E113" s="122" t="s">
        <v>649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118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Ústřední vytápění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>Bezručova 503, Chrastava, p.p.č.545/2,st.p.č.496</v>
      </c>
      <c r="G117" s="31"/>
      <c r="H117" s="31"/>
      <c r="I117" s="28" t="s">
        <v>20</v>
      </c>
      <c r="J117" s="61" t="str">
        <f>IF(J14="","",J14)</f>
        <v>4.6.2020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Jednoty bratrské v Chrastavě, Bezručova 503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134</v>
      </c>
      <c r="D122" s="152" t="s">
        <v>55</v>
      </c>
      <c r="E122" s="152" t="s">
        <v>51</v>
      </c>
      <c r="F122" s="152" t="s">
        <v>52</v>
      </c>
      <c r="G122" s="152" t="s">
        <v>135</v>
      </c>
      <c r="H122" s="152" t="s">
        <v>136</v>
      </c>
      <c r="I122" s="152" t="s">
        <v>137</v>
      </c>
      <c r="J122" s="152" t="s">
        <v>128</v>
      </c>
      <c r="K122" s="153" t="s">
        <v>138</v>
      </c>
      <c r="L122" s="154"/>
      <c r="M122" s="78" t="s">
        <v>1</v>
      </c>
      <c r="N122" s="79" t="s">
        <v>34</v>
      </c>
      <c r="O122" s="79" t="s">
        <v>139</v>
      </c>
      <c r="P122" s="79" t="s">
        <v>140</v>
      </c>
      <c r="Q122" s="79" t="s">
        <v>141</v>
      </c>
      <c r="R122" s="79" t="s">
        <v>142</v>
      </c>
      <c r="S122" s="79" t="s">
        <v>143</v>
      </c>
      <c r="T122" s="80" t="s">
        <v>144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145</v>
      </c>
      <c r="D123" s="31"/>
      <c r="E123" s="31"/>
      <c r="F123" s="31"/>
      <c r="G123" s="31"/>
      <c r="H123" s="31"/>
      <c r="I123" s="31"/>
      <c r="J123" s="155">
        <f>BK123</f>
        <v>-1563.5999999999999</v>
      </c>
      <c r="K123" s="31"/>
      <c r="L123" s="32"/>
      <c r="M123" s="81"/>
      <c r="N123" s="65"/>
      <c r="O123" s="82"/>
      <c r="P123" s="156">
        <f>P124</f>
        <v>0</v>
      </c>
      <c r="Q123" s="82"/>
      <c r="R123" s="156">
        <f>R124</f>
        <v>-0.0040955000000000002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130</v>
      </c>
      <c r="BK123" s="158">
        <f>BK124</f>
        <v>-1563.5999999999999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146</v>
      </c>
      <c r="F124" s="161" t="s">
        <v>147</v>
      </c>
      <c r="G124" s="12"/>
      <c r="H124" s="12"/>
      <c r="I124" s="12"/>
      <c r="J124" s="162">
        <f>BK124</f>
        <v>-1563.5999999999999</v>
      </c>
      <c r="K124" s="12"/>
      <c r="L124" s="159"/>
      <c r="M124" s="163"/>
      <c r="N124" s="164"/>
      <c r="O124" s="164"/>
      <c r="P124" s="165">
        <f>P125+P130</f>
        <v>0</v>
      </c>
      <c r="Q124" s="164"/>
      <c r="R124" s="165">
        <f>R125+R130</f>
        <v>-0.0040955000000000002</v>
      </c>
      <c r="S124" s="164"/>
      <c r="T124" s="166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148</v>
      </c>
      <c r="BK124" s="168">
        <f>BK125+BK130</f>
        <v>-1563.5999999999999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653</v>
      </c>
      <c r="F125" s="169" t="s">
        <v>654</v>
      </c>
      <c r="G125" s="12"/>
      <c r="H125" s="12"/>
      <c r="I125" s="12"/>
      <c r="J125" s="170">
        <f>BK125</f>
        <v>-461</v>
      </c>
      <c r="K125" s="12"/>
      <c r="L125" s="159"/>
      <c r="M125" s="163"/>
      <c r="N125" s="164"/>
      <c r="O125" s="164"/>
      <c r="P125" s="165">
        <f>SUM(P126:P129)</f>
        <v>0</v>
      </c>
      <c r="Q125" s="164"/>
      <c r="R125" s="165">
        <f>SUM(R126:R129)</f>
        <v>-0.00055649999999999992</v>
      </c>
      <c r="S125" s="164"/>
      <c r="T125" s="166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148</v>
      </c>
      <c r="BK125" s="168">
        <f>SUM(BK126:BK129)</f>
        <v>-461</v>
      </c>
    </row>
    <row r="126" s="2" customFormat="1" ht="16.5" customHeight="1">
      <c r="A126" s="31"/>
      <c r="B126" s="171"/>
      <c r="C126" s="172" t="s">
        <v>77</v>
      </c>
      <c r="D126" s="172" t="s">
        <v>151</v>
      </c>
      <c r="E126" s="173" t="s">
        <v>655</v>
      </c>
      <c r="F126" s="174" t="s">
        <v>656</v>
      </c>
      <c r="G126" s="175" t="s">
        <v>193</v>
      </c>
      <c r="H126" s="176">
        <v>-1.05</v>
      </c>
      <c r="I126" s="177">
        <v>240</v>
      </c>
      <c r="J126" s="177">
        <f>ROUND(I126*H126,2)</f>
        <v>-252</v>
      </c>
      <c r="K126" s="174" t="s">
        <v>1</v>
      </c>
      <c r="L126" s="32"/>
      <c r="M126" s="178" t="s">
        <v>1</v>
      </c>
      <c r="N126" s="179" t="s">
        <v>35</v>
      </c>
      <c r="O126" s="180">
        <v>0</v>
      </c>
      <c r="P126" s="180">
        <f>O126*H126</f>
        <v>0</v>
      </c>
      <c r="Q126" s="180">
        <v>0.00025999999999999998</v>
      </c>
      <c r="R126" s="180">
        <f>Q126*H126</f>
        <v>-0.00027299999999999997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155</v>
      </c>
      <c r="AT126" s="182" t="s">
        <v>151</v>
      </c>
      <c r="AU126" s="182" t="s">
        <v>79</v>
      </c>
      <c r="AY126" s="18" t="s">
        <v>148</v>
      </c>
      <c r="BE126" s="183">
        <f>IF(N126="základní",J126,0)</f>
        <v>-252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-252</v>
      </c>
      <c r="BL126" s="18" t="s">
        <v>155</v>
      </c>
      <c r="BM126" s="182" t="s">
        <v>657</v>
      </c>
    </row>
    <row r="127" s="2" customFormat="1" ht="16.5" customHeight="1">
      <c r="A127" s="31"/>
      <c r="B127" s="171"/>
      <c r="C127" s="172" t="s">
        <v>79</v>
      </c>
      <c r="D127" s="172" t="s">
        <v>151</v>
      </c>
      <c r="E127" s="173" t="s">
        <v>658</v>
      </c>
      <c r="F127" s="174" t="s">
        <v>659</v>
      </c>
      <c r="G127" s="175" t="s">
        <v>193</v>
      </c>
      <c r="H127" s="176">
        <v>-1.05</v>
      </c>
      <c r="I127" s="177">
        <v>180</v>
      </c>
      <c r="J127" s="177">
        <f>ROUND(I127*H127,2)</f>
        <v>-189</v>
      </c>
      <c r="K127" s="174" t="s">
        <v>1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0.00027</v>
      </c>
      <c r="R127" s="180">
        <f>Q127*H127</f>
        <v>-0.00028350000000000001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155</v>
      </c>
      <c r="AT127" s="182" t="s">
        <v>151</v>
      </c>
      <c r="AU127" s="182" t="s">
        <v>79</v>
      </c>
      <c r="AY127" s="18" t="s">
        <v>148</v>
      </c>
      <c r="BE127" s="183">
        <f>IF(N127="základní",J127,0)</f>
        <v>-189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-189</v>
      </c>
      <c r="BL127" s="18" t="s">
        <v>155</v>
      </c>
      <c r="BM127" s="182" t="s">
        <v>660</v>
      </c>
    </row>
    <row r="128" s="2" customFormat="1" ht="16.5" customHeight="1">
      <c r="A128" s="31"/>
      <c r="B128" s="171"/>
      <c r="C128" s="172" t="s">
        <v>160</v>
      </c>
      <c r="D128" s="172" t="s">
        <v>151</v>
      </c>
      <c r="E128" s="173" t="s">
        <v>661</v>
      </c>
      <c r="F128" s="174" t="s">
        <v>662</v>
      </c>
      <c r="G128" s="175" t="s">
        <v>175</v>
      </c>
      <c r="H128" s="176">
        <v>-0.001</v>
      </c>
      <c r="I128" s="177">
        <v>10000</v>
      </c>
      <c r="J128" s="177">
        <f>ROUND(I128*H128,2)</f>
        <v>-10</v>
      </c>
      <c r="K128" s="174" t="s">
        <v>1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155</v>
      </c>
      <c r="AT128" s="182" t="s">
        <v>151</v>
      </c>
      <c r="AU128" s="182" t="s">
        <v>79</v>
      </c>
      <c r="AY128" s="18" t="s">
        <v>148</v>
      </c>
      <c r="BE128" s="183">
        <f>IF(N128="základní",J128,0)</f>
        <v>-10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-10</v>
      </c>
      <c r="BL128" s="18" t="s">
        <v>155</v>
      </c>
      <c r="BM128" s="182" t="s">
        <v>663</v>
      </c>
    </row>
    <row r="129" s="2" customFormat="1" ht="16.5" customHeight="1">
      <c r="A129" s="31"/>
      <c r="B129" s="171"/>
      <c r="C129" s="172" t="s">
        <v>165</v>
      </c>
      <c r="D129" s="172" t="s">
        <v>151</v>
      </c>
      <c r="E129" s="173" t="s">
        <v>664</v>
      </c>
      <c r="F129" s="174" t="s">
        <v>665</v>
      </c>
      <c r="G129" s="175" t="s">
        <v>175</v>
      </c>
      <c r="H129" s="176">
        <v>-0.001</v>
      </c>
      <c r="I129" s="177">
        <v>10000</v>
      </c>
      <c r="J129" s="177">
        <f>ROUND(I129*H129,2)</f>
        <v>-10</v>
      </c>
      <c r="K129" s="174" t="s">
        <v>1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155</v>
      </c>
      <c r="AT129" s="182" t="s">
        <v>151</v>
      </c>
      <c r="AU129" s="182" t="s">
        <v>79</v>
      </c>
      <c r="AY129" s="18" t="s">
        <v>148</v>
      </c>
      <c r="BE129" s="183">
        <f>IF(N129="základní",J129,0)</f>
        <v>-10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-10</v>
      </c>
      <c r="BL129" s="18" t="s">
        <v>155</v>
      </c>
      <c r="BM129" s="182" t="s">
        <v>666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667</v>
      </c>
      <c r="F130" s="169" t="s">
        <v>668</v>
      </c>
      <c r="G130" s="12"/>
      <c r="H130" s="12"/>
      <c r="I130" s="12"/>
      <c r="J130" s="170">
        <f>BK130</f>
        <v>-1102.5999999999999</v>
      </c>
      <c r="K130" s="12"/>
      <c r="L130" s="159"/>
      <c r="M130" s="163"/>
      <c r="N130" s="164"/>
      <c r="O130" s="164"/>
      <c r="P130" s="165">
        <f>SUM(P131:P148)</f>
        <v>0</v>
      </c>
      <c r="Q130" s="164"/>
      <c r="R130" s="165">
        <f>SUM(R131:R148)</f>
        <v>-0.0035390000000000005</v>
      </c>
      <c r="S130" s="164"/>
      <c r="T130" s="166">
        <f>SUM(T131:T148)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79</v>
      </c>
      <c r="AT130" s="167" t="s">
        <v>69</v>
      </c>
      <c r="AU130" s="167" t="s">
        <v>77</v>
      </c>
      <c r="AY130" s="160" t="s">
        <v>148</v>
      </c>
      <c r="BK130" s="168">
        <f>SUM(BK131:BK148)</f>
        <v>-1102.5999999999999</v>
      </c>
    </row>
    <row r="131" s="2" customFormat="1" ht="16.5" customHeight="1">
      <c r="A131" s="31"/>
      <c r="B131" s="171"/>
      <c r="C131" s="172" t="s">
        <v>177</v>
      </c>
      <c r="D131" s="172" t="s">
        <v>151</v>
      </c>
      <c r="E131" s="173" t="s">
        <v>669</v>
      </c>
      <c r="F131" s="174" t="s">
        <v>670</v>
      </c>
      <c r="G131" s="175" t="s">
        <v>193</v>
      </c>
      <c r="H131" s="176">
        <v>-1.05</v>
      </c>
      <c r="I131" s="177">
        <v>230</v>
      </c>
      <c r="J131" s="177">
        <f>ROUND(I131*H131,2)</f>
        <v>-241.5</v>
      </c>
      <c r="K131" s="174" t="s">
        <v>1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0.00014999999999999999</v>
      </c>
      <c r="R131" s="180">
        <f>Q131*H131</f>
        <v>-0.00015749999999999998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155</v>
      </c>
      <c r="AT131" s="182" t="s">
        <v>151</v>
      </c>
      <c r="AU131" s="182" t="s">
        <v>79</v>
      </c>
      <c r="AY131" s="18" t="s">
        <v>148</v>
      </c>
      <c r="BE131" s="183">
        <f>IF(N131="základní",J131,0)</f>
        <v>-241.5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-241.5</v>
      </c>
      <c r="BL131" s="18" t="s">
        <v>155</v>
      </c>
      <c r="BM131" s="182" t="s">
        <v>671</v>
      </c>
    </row>
    <row r="132" s="2" customFormat="1" ht="16.5" customHeight="1">
      <c r="A132" s="31"/>
      <c r="B132" s="171"/>
      <c r="C132" s="172" t="s">
        <v>212</v>
      </c>
      <c r="D132" s="172" t="s">
        <v>151</v>
      </c>
      <c r="E132" s="173" t="s">
        <v>672</v>
      </c>
      <c r="F132" s="174" t="s">
        <v>673</v>
      </c>
      <c r="G132" s="175" t="s">
        <v>193</v>
      </c>
      <c r="H132" s="176">
        <v>-0.050000000000000003</v>
      </c>
      <c r="I132" s="177">
        <v>1852</v>
      </c>
      <c r="J132" s="177">
        <f>ROUND(I132*H132,2)</f>
        <v>-92.599999999999994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0.016539999999999999</v>
      </c>
      <c r="R132" s="180">
        <f>Q132*H132</f>
        <v>-0.00082700000000000004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155</v>
      </c>
      <c r="AT132" s="182" t="s">
        <v>151</v>
      </c>
      <c r="AU132" s="182" t="s">
        <v>79</v>
      </c>
      <c r="AY132" s="18" t="s">
        <v>148</v>
      </c>
      <c r="BE132" s="183">
        <f>IF(N132="základní",J132,0)</f>
        <v>-92.599999999999994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-92.599999999999994</v>
      </c>
      <c r="BL132" s="18" t="s">
        <v>155</v>
      </c>
      <c r="BM132" s="182" t="s">
        <v>674</v>
      </c>
    </row>
    <row r="133" s="13" customFormat="1">
      <c r="A133" s="13"/>
      <c r="B133" s="184"/>
      <c r="C133" s="13"/>
      <c r="D133" s="185" t="s">
        <v>157</v>
      </c>
      <c r="E133" s="186" t="s">
        <v>1</v>
      </c>
      <c r="F133" s="187" t="s">
        <v>675</v>
      </c>
      <c r="G133" s="13"/>
      <c r="H133" s="188">
        <v>-0.14999999999999999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157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148</v>
      </c>
    </row>
    <row r="134" s="13" customFormat="1">
      <c r="A134" s="13"/>
      <c r="B134" s="184"/>
      <c r="C134" s="13"/>
      <c r="D134" s="185" t="s">
        <v>157</v>
      </c>
      <c r="E134" s="186" t="s">
        <v>1</v>
      </c>
      <c r="F134" s="187" t="s">
        <v>676</v>
      </c>
      <c r="G134" s="13"/>
      <c r="H134" s="188">
        <v>0.10000000000000001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157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148</v>
      </c>
    </row>
    <row r="135" s="15" customFormat="1">
      <c r="A135" s="15"/>
      <c r="B135" s="199"/>
      <c r="C135" s="15"/>
      <c r="D135" s="185" t="s">
        <v>157</v>
      </c>
      <c r="E135" s="200" t="s">
        <v>1</v>
      </c>
      <c r="F135" s="201" t="s">
        <v>164</v>
      </c>
      <c r="G135" s="15"/>
      <c r="H135" s="202">
        <v>-0.049999999999999989</v>
      </c>
      <c r="I135" s="15"/>
      <c r="J135" s="15"/>
      <c r="K135" s="15"/>
      <c r="L135" s="199"/>
      <c r="M135" s="203"/>
      <c r="N135" s="204"/>
      <c r="O135" s="204"/>
      <c r="P135" s="204"/>
      <c r="Q135" s="204"/>
      <c r="R135" s="204"/>
      <c r="S135" s="204"/>
      <c r="T135" s="20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00" t="s">
        <v>157</v>
      </c>
      <c r="AU135" s="200" t="s">
        <v>79</v>
      </c>
      <c r="AV135" s="15" t="s">
        <v>165</v>
      </c>
      <c r="AW135" s="15" t="s">
        <v>27</v>
      </c>
      <c r="AX135" s="15" t="s">
        <v>77</v>
      </c>
      <c r="AY135" s="200" t="s">
        <v>148</v>
      </c>
    </row>
    <row r="136" s="2" customFormat="1" ht="16.5" customHeight="1">
      <c r="A136" s="31"/>
      <c r="B136" s="171"/>
      <c r="C136" s="172" t="s">
        <v>216</v>
      </c>
      <c r="D136" s="172" t="s">
        <v>151</v>
      </c>
      <c r="E136" s="173" t="s">
        <v>677</v>
      </c>
      <c r="F136" s="174" t="s">
        <v>678</v>
      </c>
      <c r="G136" s="175" t="s">
        <v>193</v>
      </c>
      <c r="H136" s="176">
        <v>-0.050000000000000003</v>
      </c>
      <c r="I136" s="177">
        <v>1560</v>
      </c>
      <c r="J136" s="177">
        <f>ROUND(I136*H136,2)</f>
        <v>-78</v>
      </c>
      <c r="K136" s="174" t="s">
        <v>1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0.016549999999999999</v>
      </c>
      <c r="R136" s="180">
        <f>Q136*H136</f>
        <v>-0.0008275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155</v>
      </c>
      <c r="AT136" s="182" t="s">
        <v>151</v>
      </c>
      <c r="AU136" s="182" t="s">
        <v>79</v>
      </c>
      <c r="AY136" s="18" t="s">
        <v>148</v>
      </c>
      <c r="BE136" s="183">
        <f>IF(N136="základní",J136,0)</f>
        <v>-78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-78</v>
      </c>
      <c r="BL136" s="18" t="s">
        <v>155</v>
      </c>
      <c r="BM136" s="182" t="s">
        <v>679</v>
      </c>
    </row>
    <row r="137" s="13" customFormat="1">
      <c r="A137" s="13"/>
      <c r="B137" s="184"/>
      <c r="C137" s="13"/>
      <c r="D137" s="185" t="s">
        <v>157</v>
      </c>
      <c r="E137" s="186" t="s">
        <v>1</v>
      </c>
      <c r="F137" s="187" t="s">
        <v>675</v>
      </c>
      <c r="G137" s="13"/>
      <c r="H137" s="188">
        <v>-0.14999999999999999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157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148</v>
      </c>
    </row>
    <row r="138" s="13" customFormat="1">
      <c r="A138" s="13"/>
      <c r="B138" s="184"/>
      <c r="C138" s="13"/>
      <c r="D138" s="185" t="s">
        <v>157</v>
      </c>
      <c r="E138" s="186" t="s">
        <v>1</v>
      </c>
      <c r="F138" s="187" t="s">
        <v>680</v>
      </c>
      <c r="G138" s="13"/>
      <c r="H138" s="188">
        <v>0.10000000000000001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157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148</v>
      </c>
    </row>
    <row r="139" s="15" customFormat="1">
      <c r="A139" s="15"/>
      <c r="B139" s="199"/>
      <c r="C139" s="15"/>
      <c r="D139" s="185" t="s">
        <v>157</v>
      </c>
      <c r="E139" s="200" t="s">
        <v>1</v>
      </c>
      <c r="F139" s="201" t="s">
        <v>164</v>
      </c>
      <c r="G139" s="15"/>
      <c r="H139" s="202">
        <v>-0.049999999999999989</v>
      </c>
      <c r="I139" s="15"/>
      <c r="J139" s="15"/>
      <c r="K139" s="15"/>
      <c r="L139" s="199"/>
      <c r="M139" s="203"/>
      <c r="N139" s="204"/>
      <c r="O139" s="204"/>
      <c r="P139" s="204"/>
      <c r="Q139" s="204"/>
      <c r="R139" s="204"/>
      <c r="S139" s="204"/>
      <c r="T139" s="20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00" t="s">
        <v>157</v>
      </c>
      <c r="AU139" s="200" t="s">
        <v>79</v>
      </c>
      <c r="AV139" s="15" t="s">
        <v>165</v>
      </c>
      <c r="AW139" s="15" t="s">
        <v>27</v>
      </c>
      <c r="AX139" s="15" t="s">
        <v>77</v>
      </c>
      <c r="AY139" s="200" t="s">
        <v>148</v>
      </c>
    </row>
    <row r="140" s="2" customFormat="1" ht="16.5" customHeight="1">
      <c r="A140" s="31"/>
      <c r="B140" s="171"/>
      <c r="C140" s="172" t="s">
        <v>222</v>
      </c>
      <c r="D140" s="172" t="s">
        <v>151</v>
      </c>
      <c r="E140" s="173" t="s">
        <v>681</v>
      </c>
      <c r="F140" s="174" t="s">
        <v>682</v>
      </c>
      <c r="G140" s="175" t="s">
        <v>193</v>
      </c>
      <c r="H140" s="176">
        <v>-0.050000000000000003</v>
      </c>
      <c r="I140" s="177">
        <v>2860</v>
      </c>
      <c r="J140" s="177">
        <f>ROUND(I140*H140,2)</f>
        <v>-143</v>
      </c>
      <c r="K140" s="174" t="s">
        <v>1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0.034540000000000001</v>
      </c>
      <c r="R140" s="180">
        <f>Q140*H140</f>
        <v>-0.0017270000000000002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155</v>
      </c>
      <c r="AT140" s="182" t="s">
        <v>151</v>
      </c>
      <c r="AU140" s="182" t="s">
        <v>79</v>
      </c>
      <c r="AY140" s="18" t="s">
        <v>148</v>
      </c>
      <c r="BE140" s="183">
        <f>IF(N140="základní",J140,0)</f>
        <v>-143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-143</v>
      </c>
      <c r="BL140" s="18" t="s">
        <v>155</v>
      </c>
      <c r="BM140" s="182" t="s">
        <v>683</v>
      </c>
    </row>
    <row r="141" s="13" customFormat="1">
      <c r="A141" s="13"/>
      <c r="B141" s="184"/>
      <c r="C141" s="13"/>
      <c r="D141" s="185" t="s">
        <v>157</v>
      </c>
      <c r="E141" s="186" t="s">
        <v>1</v>
      </c>
      <c r="F141" s="187" t="s">
        <v>388</v>
      </c>
      <c r="G141" s="13"/>
      <c r="H141" s="188">
        <v>-0.10000000000000001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157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148</v>
      </c>
    </row>
    <row r="142" s="13" customFormat="1">
      <c r="A142" s="13"/>
      <c r="B142" s="184"/>
      <c r="C142" s="13"/>
      <c r="D142" s="185" t="s">
        <v>157</v>
      </c>
      <c r="E142" s="186" t="s">
        <v>1</v>
      </c>
      <c r="F142" s="187" t="s">
        <v>684</v>
      </c>
      <c r="G142" s="13"/>
      <c r="H142" s="188">
        <v>0.050000000000000003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157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148</v>
      </c>
    </row>
    <row r="143" s="15" customFormat="1">
      <c r="A143" s="15"/>
      <c r="B143" s="199"/>
      <c r="C143" s="15"/>
      <c r="D143" s="185" t="s">
        <v>157</v>
      </c>
      <c r="E143" s="200" t="s">
        <v>1</v>
      </c>
      <c r="F143" s="201" t="s">
        <v>164</v>
      </c>
      <c r="G143" s="15"/>
      <c r="H143" s="202">
        <v>-0.050000000000000003</v>
      </c>
      <c r="I143" s="15"/>
      <c r="J143" s="15"/>
      <c r="K143" s="15"/>
      <c r="L143" s="199"/>
      <c r="M143" s="203"/>
      <c r="N143" s="204"/>
      <c r="O143" s="204"/>
      <c r="P143" s="204"/>
      <c r="Q143" s="204"/>
      <c r="R143" s="204"/>
      <c r="S143" s="204"/>
      <c r="T143" s="20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00" t="s">
        <v>157</v>
      </c>
      <c r="AU143" s="200" t="s">
        <v>79</v>
      </c>
      <c r="AV143" s="15" t="s">
        <v>165</v>
      </c>
      <c r="AW143" s="15" t="s">
        <v>27</v>
      </c>
      <c r="AX143" s="15" t="s">
        <v>77</v>
      </c>
      <c r="AY143" s="200" t="s">
        <v>148</v>
      </c>
    </row>
    <row r="144" s="2" customFormat="1" ht="16.5" customHeight="1">
      <c r="A144" s="31"/>
      <c r="B144" s="171"/>
      <c r="C144" s="172" t="s">
        <v>228</v>
      </c>
      <c r="D144" s="172" t="s">
        <v>151</v>
      </c>
      <c r="E144" s="173" t="s">
        <v>685</v>
      </c>
      <c r="F144" s="174" t="s">
        <v>686</v>
      </c>
      <c r="G144" s="175" t="s">
        <v>193</v>
      </c>
      <c r="H144" s="176">
        <v>-0.69999999999999996</v>
      </c>
      <c r="I144" s="177">
        <v>450</v>
      </c>
      <c r="J144" s="177">
        <f>ROUND(I144*H144,2)</f>
        <v>-315</v>
      </c>
      <c r="K144" s="174" t="s">
        <v>1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155</v>
      </c>
      <c r="AT144" s="182" t="s">
        <v>151</v>
      </c>
      <c r="AU144" s="182" t="s">
        <v>79</v>
      </c>
      <c r="AY144" s="18" t="s">
        <v>148</v>
      </c>
      <c r="BE144" s="183">
        <f>IF(N144="základní",J144,0)</f>
        <v>-315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-315</v>
      </c>
      <c r="BL144" s="18" t="s">
        <v>155</v>
      </c>
      <c r="BM144" s="182" t="s">
        <v>687</v>
      </c>
    </row>
    <row r="145" s="2" customFormat="1" ht="16.5" customHeight="1">
      <c r="A145" s="31"/>
      <c r="B145" s="171"/>
      <c r="C145" s="172" t="s">
        <v>232</v>
      </c>
      <c r="D145" s="172" t="s">
        <v>151</v>
      </c>
      <c r="E145" s="173" t="s">
        <v>688</v>
      </c>
      <c r="F145" s="174" t="s">
        <v>689</v>
      </c>
      <c r="G145" s="175" t="s">
        <v>193</v>
      </c>
      <c r="H145" s="176">
        <v>-0.25</v>
      </c>
      <c r="I145" s="177">
        <v>500</v>
      </c>
      <c r="J145" s="177">
        <f>ROUND(I145*H145,2)</f>
        <v>-125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155</v>
      </c>
      <c r="AT145" s="182" t="s">
        <v>151</v>
      </c>
      <c r="AU145" s="182" t="s">
        <v>79</v>
      </c>
      <c r="AY145" s="18" t="s">
        <v>148</v>
      </c>
      <c r="BE145" s="183">
        <f>IF(N145="základní",J145,0)</f>
        <v>-125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-125</v>
      </c>
      <c r="BL145" s="18" t="s">
        <v>155</v>
      </c>
      <c r="BM145" s="182" t="s">
        <v>690</v>
      </c>
    </row>
    <row r="146" s="2" customFormat="1" ht="16.5" customHeight="1">
      <c r="A146" s="31"/>
      <c r="B146" s="171"/>
      <c r="C146" s="172" t="s">
        <v>236</v>
      </c>
      <c r="D146" s="172" t="s">
        <v>151</v>
      </c>
      <c r="E146" s="173" t="s">
        <v>691</v>
      </c>
      <c r="F146" s="174" t="s">
        <v>692</v>
      </c>
      <c r="G146" s="175" t="s">
        <v>193</v>
      </c>
      <c r="H146" s="176">
        <v>-0.050000000000000003</v>
      </c>
      <c r="I146" s="177">
        <v>550</v>
      </c>
      <c r="J146" s="177">
        <f>ROUND(I146*H146,2)</f>
        <v>-27.5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155</v>
      </c>
      <c r="AT146" s="182" t="s">
        <v>151</v>
      </c>
      <c r="AU146" s="182" t="s">
        <v>79</v>
      </c>
      <c r="AY146" s="18" t="s">
        <v>148</v>
      </c>
      <c r="BE146" s="183">
        <f>IF(N146="základní",J146,0)</f>
        <v>-27.5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-27.5</v>
      </c>
      <c r="BL146" s="18" t="s">
        <v>155</v>
      </c>
      <c r="BM146" s="182" t="s">
        <v>693</v>
      </c>
    </row>
    <row r="147" s="2" customFormat="1" ht="16.5" customHeight="1">
      <c r="A147" s="31"/>
      <c r="B147" s="171"/>
      <c r="C147" s="172" t="s">
        <v>240</v>
      </c>
      <c r="D147" s="172" t="s">
        <v>151</v>
      </c>
      <c r="E147" s="173" t="s">
        <v>694</v>
      </c>
      <c r="F147" s="174" t="s">
        <v>695</v>
      </c>
      <c r="G147" s="175" t="s">
        <v>175</v>
      </c>
      <c r="H147" s="176">
        <v>-0.0040000000000000001</v>
      </c>
      <c r="I147" s="177">
        <v>10000</v>
      </c>
      <c r="J147" s="177">
        <f>ROUND(I147*H147,2)</f>
        <v>-40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155</v>
      </c>
      <c r="AT147" s="182" t="s">
        <v>151</v>
      </c>
      <c r="AU147" s="182" t="s">
        <v>79</v>
      </c>
      <c r="AY147" s="18" t="s">
        <v>148</v>
      </c>
      <c r="BE147" s="183">
        <f>IF(N147="základní",J147,0)</f>
        <v>-40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-40</v>
      </c>
      <c r="BL147" s="18" t="s">
        <v>155</v>
      </c>
      <c r="BM147" s="182" t="s">
        <v>696</v>
      </c>
    </row>
    <row r="148" s="2" customFormat="1" ht="16.5" customHeight="1">
      <c r="A148" s="31"/>
      <c r="B148" s="171"/>
      <c r="C148" s="172" t="s">
        <v>244</v>
      </c>
      <c r="D148" s="172" t="s">
        <v>151</v>
      </c>
      <c r="E148" s="173" t="s">
        <v>697</v>
      </c>
      <c r="F148" s="174" t="s">
        <v>698</v>
      </c>
      <c r="G148" s="175" t="s">
        <v>175</v>
      </c>
      <c r="H148" s="176">
        <v>-0.0040000000000000001</v>
      </c>
      <c r="I148" s="177">
        <v>10000</v>
      </c>
      <c r="J148" s="177">
        <f>ROUND(I148*H148,2)</f>
        <v>-40</v>
      </c>
      <c r="K148" s="174" t="s">
        <v>1</v>
      </c>
      <c r="L148" s="32"/>
      <c r="M148" s="206" t="s">
        <v>1</v>
      </c>
      <c r="N148" s="207" t="s">
        <v>35</v>
      </c>
      <c r="O148" s="208">
        <v>0</v>
      </c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155</v>
      </c>
      <c r="AT148" s="182" t="s">
        <v>151</v>
      </c>
      <c r="AU148" s="182" t="s">
        <v>79</v>
      </c>
      <c r="AY148" s="18" t="s">
        <v>148</v>
      </c>
      <c r="BE148" s="183">
        <f>IF(N148="základní",J148,0)</f>
        <v>-40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-40</v>
      </c>
      <c r="BL148" s="18" t="s">
        <v>155</v>
      </c>
      <c r="BM148" s="182" t="s">
        <v>699</v>
      </c>
    </row>
    <row r="149" s="2" customFormat="1" ht="6.96" customHeight="1">
      <c r="A149" s="31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22:K148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2020-06-04T09:48:44Z</dcterms:created>
  <dcterms:modified xsi:type="dcterms:W3CDTF">2020-06-04T09:48:51Z</dcterms:modified>
</cp:coreProperties>
</file>